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315" windowHeight="10050"/>
  </bookViews>
  <sheets>
    <sheet name="data" sheetId="1" r:id="rId1"/>
    <sheet name="Formulation.1" sheetId="2" r:id="rId2"/>
    <sheet name="Formulation.2" sheetId="3" r:id="rId3"/>
    <sheet name="Classement.Points.Supports" sheetId="4" r:id="rId4"/>
    <sheet name="Coef.Hyperplan" sheetId="5" r:id="rId5"/>
    <sheet name="Relaxation" sheetId="6" r:id="rId6"/>
    <sheet name="Platt" sheetId="9" r:id="rId7"/>
  </sheets>
  <definedNames>
    <definedName name="solver_adj" localSheetId="1" hidden="1">Formulation.1!$C$3:$E$3</definedName>
    <definedName name="solver_adj" localSheetId="2" hidden="1">Formulation.2!$E$4:$E$13</definedName>
    <definedName name="solver_adj" localSheetId="5" hidden="1">Relaxation!$C$3:$E$3,Relaxation!$F$5:$F$14</definedName>
    <definedName name="solver_cvg" localSheetId="1" hidden="1">0.0001</definedName>
    <definedName name="solver_cvg" localSheetId="2" hidden="1">0.0001</definedName>
    <definedName name="solver_cvg" localSheetId="5" hidden="1">0.0001</definedName>
    <definedName name="solver_drv" localSheetId="1" hidden="1">1</definedName>
    <definedName name="solver_drv" localSheetId="2" hidden="1">1</definedName>
    <definedName name="solver_drv" localSheetId="5" hidden="1">1</definedName>
    <definedName name="solver_est" localSheetId="1" hidden="1">1</definedName>
    <definedName name="solver_est" localSheetId="2" hidden="1">1</definedName>
    <definedName name="solver_est" localSheetId="5" hidden="1">1</definedName>
    <definedName name="solver_itr" localSheetId="1" hidden="1">100</definedName>
    <definedName name="solver_itr" localSheetId="2" hidden="1">100</definedName>
    <definedName name="solver_itr" localSheetId="5" hidden="1">100</definedName>
    <definedName name="solver_lhs1" localSheetId="1" hidden="1">Formulation.1!$G$5:$G$14</definedName>
    <definedName name="solver_lhs1" localSheetId="2" hidden="1">Formulation.2!$E$4:$E$13</definedName>
    <definedName name="solver_lhs1" localSheetId="5" hidden="1">Relaxation!$F$5:$F$14</definedName>
    <definedName name="solver_lhs2" localSheetId="2" hidden="1">Formulation.2!$F$15</definedName>
    <definedName name="solver_lhs2" localSheetId="5" hidden="1">Relaxation!$H$5:$H$14</definedName>
    <definedName name="solver_lin" localSheetId="1" hidden="1">2</definedName>
    <definedName name="solver_lin" localSheetId="2" hidden="1">2</definedName>
    <definedName name="solver_lin" localSheetId="5" hidden="1">2</definedName>
    <definedName name="solver_neg" localSheetId="1" hidden="1">2</definedName>
    <definedName name="solver_neg" localSheetId="2" hidden="1">2</definedName>
    <definedName name="solver_neg" localSheetId="5" hidden="1">2</definedName>
    <definedName name="solver_num" localSheetId="1" hidden="1">1</definedName>
    <definedName name="solver_num" localSheetId="2" hidden="1">2</definedName>
    <definedName name="solver_num" localSheetId="5" hidden="1">2</definedName>
    <definedName name="solver_nwt" localSheetId="1" hidden="1">1</definedName>
    <definedName name="solver_nwt" localSheetId="2" hidden="1">1</definedName>
    <definedName name="solver_nwt" localSheetId="5" hidden="1">1</definedName>
    <definedName name="solver_opt" localSheetId="1" hidden="1">Formulation.1!$D$16</definedName>
    <definedName name="solver_opt" localSheetId="2" hidden="1">Formulation.2!$E$17</definedName>
    <definedName name="solver_opt" localSheetId="5" hidden="1">Relaxation!$E$18</definedName>
    <definedName name="solver_pre" localSheetId="1" hidden="1">0.000001</definedName>
    <definedName name="solver_pre" localSheetId="2" hidden="1">0.000001</definedName>
    <definedName name="solver_pre" localSheetId="5" hidden="1">0.000001</definedName>
    <definedName name="solver_rel1" localSheetId="1" hidden="1">3</definedName>
    <definedName name="solver_rel1" localSheetId="2" hidden="1">3</definedName>
    <definedName name="solver_rel1" localSheetId="5" hidden="1">3</definedName>
    <definedName name="solver_rel2" localSheetId="2" hidden="1">2</definedName>
    <definedName name="solver_rel2" localSheetId="5" hidden="1">3</definedName>
    <definedName name="solver_rhs1" localSheetId="1" hidden="1">1</definedName>
    <definedName name="solver_rhs1" localSheetId="2" hidden="1">0</definedName>
    <definedName name="solver_rhs1" localSheetId="5" hidden="1">0</definedName>
    <definedName name="solver_rhs2" localSheetId="2" hidden="1">0</definedName>
    <definedName name="solver_rhs2" localSheetId="5" hidden="1">Relaxation!$G$5:$G$14</definedName>
    <definedName name="solver_scl" localSheetId="1" hidden="1">2</definedName>
    <definedName name="solver_scl" localSheetId="2" hidden="1">2</definedName>
    <definedName name="solver_scl" localSheetId="5" hidden="1">2</definedName>
    <definedName name="solver_sho" localSheetId="1" hidden="1">2</definedName>
    <definedName name="solver_sho" localSheetId="2" hidden="1">2</definedName>
    <definedName name="solver_sho" localSheetId="5" hidden="1">2</definedName>
    <definedName name="solver_tim" localSheetId="1" hidden="1">100</definedName>
    <definedName name="solver_tim" localSheetId="2" hidden="1">100</definedName>
    <definedName name="solver_tim" localSheetId="5" hidden="1">100</definedName>
    <definedName name="solver_tol" localSheetId="1" hidden="1">0.05</definedName>
    <definedName name="solver_tol" localSheetId="2" hidden="1">0.05</definedName>
    <definedName name="solver_tol" localSheetId="5" hidden="1">0.05</definedName>
    <definedName name="solver_typ" localSheetId="1" hidden="1">2</definedName>
    <definedName name="solver_typ" localSheetId="2" hidden="1">1</definedName>
    <definedName name="solver_typ" localSheetId="5" hidden="1">2</definedName>
    <definedName name="solver_val" localSheetId="1" hidden="1">0</definedName>
    <definedName name="solver_val" localSheetId="2" hidden="1">0</definedName>
    <definedName name="solver_val" localSheetId="5" hidden="1">0</definedName>
  </definedNames>
  <calcPr calcId="125725"/>
</workbook>
</file>

<file path=xl/calcChain.xml><?xml version="1.0" encoding="utf-8"?>
<calcChain xmlns="http://schemas.openxmlformats.org/spreadsheetml/2006/main">
  <c r="D20" i="2"/>
  <c r="L32"/>
  <c r="L31"/>
  <c r="K32"/>
  <c r="K31"/>
  <c r="D16"/>
  <c r="G6" i="9"/>
  <c r="G7"/>
  <c r="G8"/>
  <c r="G9"/>
  <c r="G10"/>
  <c r="G11"/>
  <c r="G12"/>
  <c r="G13"/>
  <c r="G14"/>
  <c r="G5"/>
  <c r="F14"/>
  <c r="F13"/>
  <c r="F12"/>
  <c r="F11"/>
  <c r="F10"/>
  <c r="F9"/>
  <c r="F8"/>
  <c r="F7"/>
  <c r="F6"/>
  <c r="F5"/>
  <c r="E18" i="6"/>
  <c r="L27"/>
  <c r="J27"/>
  <c r="J26"/>
  <c r="H6"/>
  <c r="H7"/>
  <c r="H8"/>
  <c r="H9"/>
  <c r="H10"/>
  <c r="H11"/>
  <c r="H12"/>
  <c r="H13"/>
  <c r="H14"/>
  <c r="H5"/>
  <c r="G6"/>
  <c r="G7"/>
  <c r="G8"/>
  <c r="G9"/>
  <c r="G10"/>
  <c r="G11"/>
  <c r="G12"/>
  <c r="G13"/>
  <c r="G14"/>
  <c r="G5"/>
  <c r="C21" i="4"/>
  <c r="C12" i="5"/>
  <c r="C13"/>
  <c r="C11"/>
  <c r="C9"/>
  <c r="C8"/>
  <c r="F5" i="4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4"/>
  <c r="G4" s="1"/>
  <c r="F5" i="3"/>
  <c r="F6"/>
  <c r="F7"/>
  <c r="F8"/>
  <c r="F9"/>
  <c r="F10"/>
  <c r="F11"/>
  <c r="F12"/>
  <c r="F13"/>
  <c r="F4"/>
  <c r="E15"/>
  <c r="U6" i="2"/>
  <c r="U7"/>
  <c r="U8"/>
  <c r="U9"/>
  <c r="U10"/>
  <c r="U11"/>
  <c r="U12"/>
  <c r="U13"/>
  <c r="U14"/>
  <c r="U5"/>
  <c r="T14"/>
  <c r="T13"/>
  <c r="T12"/>
  <c r="T11"/>
  <c r="T10"/>
  <c r="T9"/>
  <c r="T8"/>
  <c r="T7"/>
  <c r="T6"/>
  <c r="T5"/>
  <c r="J32"/>
  <c r="J3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5"/>
  <c r="G5" s="1"/>
  <c r="K11" i="3"/>
  <c r="M7"/>
  <c r="N13"/>
  <c r="I5"/>
  <c r="P8"/>
  <c r="K6"/>
  <c r="I12"/>
  <c r="Q6"/>
  <c r="O6"/>
  <c r="J6"/>
  <c r="P4"/>
  <c r="M8"/>
  <c r="Q10"/>
  <c r="M12"/>
  <c r="J11"/>
  <c r="O7"/>
  <c r="O11"/>
  <c r="Q8"/>
  <c r="O10"/>
  <c r="N12"/>
  <c r="Q9"/>
  <c r="N10"/>
  <c r="K7"/>
  <c r="P5"/>
  <c r="R8"/>
  <c r="Q5"/>
  <c r="P7"/>
  <c r="P10"/>
  <c r="K8"/>
  <c r="K9"/>
  <c r="L12"/>
  <c r="P6"/>
  <c r="Q12"/>
  <c r="R12"/>
  <c r="M10"/>
  <c r="I4"/>
  <c r="R7"/>
  <c r="K4"/>
  <c r="J10"/>
  <c r="R11"/>
  <c r="N9"/>
  <c r="M9"/>
  <c r="R9"/>
  <c r="R5"/>
  <c r="I13"/>
  <c r="K13"/>
  <c r="M5"/>
  <c r="O9"/>
  <c r="J5"/>
  <c r="J13"/>
  <c r="N8"/>
  <c r="N5"/>
  <c r="O5"/>
  <c r="I7"/>
  <c r="I10"/>
  <c r="M13"/>
  <c r="K12"/>
  <c r="N7"/>
  <c r="O13"/>
  <c r="L10"/>
  <c r="I8"/>
  <c r="P12"/>
  <c r="J4"/>
  <c r="O4"/>
  <c r="O8"/>
  <c r="L11"/>
  <c r="R13"/>
  <c r="L6"/>
  <c r="P9"/>
  <c r="L8"/>
  <c r="P11"/>
  <c r="K5"/>
  <c r="J8"/>
  <c r="O12"/>
  <c r="J9"/>
  <c r="L9"/>
  <c r="N11"/>
  <c r="M4"/>
  <c r="L7"/>
  <c r="J12"/>
  <c r="I6"/>
  <c r="N4"/>
  <c r="N6"/>
  <c r="P13"/>
  <c r="J7"/>
  <c r="Q11"/>
  <c r="Q4"/>
  <c r="I9"/>
  <c r="M6"/>
  <c r="M11"/>
  <c r="K10"/>
  <c r="I11"/>
  <c r="L13"/>
  <c r="Q7"/>
  <c r="L5"/>
  <c r="L4"/>
  <c r="R4"/>
  <c r="R6"/>
  <c r="Q13"/>
  <c r="R10"/>
  <c r="K26" i="6" l="1"/>
  <c r="K27"/>
  <c r="L26"/>
  <c r="F15" i="3"/>
  <c r="I15"/>
  <c r="E17" l="1"/>
  <c r="I17"/>
</calcChain>
</file>

<file path=xl/sharedStrings.xml><?xml version="1.0" encoding="utf-8"?>
<sst xmlns="http://schemas.openxmlformats.org/spreadsheetml/2006/main" count="87" uniqueCount="30">
  <si>
    <t>x1</t>
  </si>
  <si>
    <t>x2</t>
  </si>
  <si>
    <t>y</t>
  </si>
  <si>
    <t>beta.1</t>
  </si>
  <si>
    <t>beta.2</t>
  </si>
  <si>
    <t>beta.0</t>
  </si>
  <si>
    <t>f(x)</t>
  </si>
  <si>
    <t>Norme.Beta</t>
  </si>
  <si>
    <t>f(x)*y</t>
  </si>
  <si>
    <t>xc</t>
  </si>
  <si>
    <t>xd</t>
  </si>
  <si>
    <t>prediction</t>
  </si>
  <si>
    <t>alpha</t>
  </si>
  <si>
    <t>Somme</t>
  </si>
  <si>
    <t>y*alpha</t>
  </si>
  <si>
    <t>LD</t>
  </si>
  <si>
    <t>n°</t>
  </si>
  <si>
    <t>Vecteurs de support</t>
  </si>
  <si>
    <t>Beta.0</t>
  </si>
  <si>
    <t>ksi</t>
  </si>
  <si>
    <t>y*f(x)</t>
  </si>
  <si>
    <t>Fonc.Obj</t>
  </si>
  <si>
    <t>C</t>
  </si>
  <si>
    <t>1-ksi</t>
  </si>
  <si>
    <t>a</t>
  </si>
  <si>
    <t>b</t>
  </si>
  <si>
    <t>P(y=1/x)</t>
  </si>
  <si>
    <t>Seuil</t>
  </si>
  <si>
    <t>Marge</t>
  </si>
  <si>
    <t>Racine</t>
  </si>
</sst>
</file>

<file path=xl/styles.xml><?xml version="1.0" encoding="utf-8"?>
<styleSheet xmlns="http://schemas.openxmlformats.org/spreadsheetml/2006/main">
  <numFmts count="3">
    <numFmt numFmtId="164" formatCode="0.000"/>
    <numFmt numFmtId="166" formatCode="0.00000"/>
    <numFmt numFmtId="167" formatCode="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8" borderId="1" xfId="0" applyFill="1" applyBorder="1"/>
    <xf numFmtId="164" fontId="0" fillId="0" borderId="1" xfId="0" applyNumberForma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4" xfId="0" applyBorder="1"/>
    <xf numFmtId="164" fontId="6" fillId="6" borderId="1" xfId="0" applyNumberFormat="1" applyFont="1" applyFill="1" applyBorder="1" applyAlignment="1">
      <alignment horizontal="center"/>
    </xf>
    <xf numFmtId="164" fontId="0" fillId="0" borderId="15" xfId="0" applyNumberFormat="1" applyBorder="1"/>
    <xf numFmtId="0" fontId="1" fillId="15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7" borderId="1" xfId="0" applyFill="1" applyBorder="1"/>
    <xf numFmtId="0" fontId="1" fillId="0" borderId="13" xfId="0" applyFont="1" applyBorder="1"/>
    <xf numFmtId="0" fontId="5" fillId="0" borderId="15" xfId="0" applyFont="1" applyBorder="1" applyAlignment="1">
      <alignment horizontal="center"/>
    </xf>
    <xf numFmtId="0" fontId="8" fillId="0" borderId="13" xfId="0" applyFont="1" applyBorder="1"/>
    <xf numFmtId="0" fontId="8" fillId="0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164" fontId="0" fillId="0" borderId="1" xfId="0" applyNumberFormat="1" applyBorder="1"/>
    <xf numFmtId="0" fontId="0" fillId="0" borderId="7" xfId="0" applyBorder="1"/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6" fontId="3" fillId="0" borderId="3" xfId="0" applyNumberFormat="1" applyFont="1" applyBorder="1"/>
    <xf numFmtId="0" fontId="0" fillId="14" borderId="13" xfId="0" applyFill="1" applyBorder="1" applyAlignment="1">
      <alignment horizontal="center"/>
    </xf>
    <xf numFmtId="164" fontId="0" fillId="14" borderId="15" xfId="0" applyNumberForma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164" fontId="0" fillId="18" borderId="15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/>
    <xf numFmtId="167" fontId="0" fillId="0" borderId="6" xfId="0" applyNumberFormat="1" applyBorder="1"/>
    <xf numFmtId="167" fontId="0" fillId="0" borderId="15" xfId="0" applyNumberFormat="1" applyBorder="1"/>
    <xf numFmtId="167" fontId="0" fillId="0" borderId="11" xfId="0" applyNumberFormat="1" applyBorder="1"/>
    <xf numFmtId="167" fontId="0" fillId="0" borderId="9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data!$A$2:$A$6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data!$B$2:$B$6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9"/>
          </c:marker>
          <c:xVal>
            <c:numRef>
              <c:f>data!$A$7:$A$11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</c:numCache>
            </c:numRef>
          </c:xVal>
          <c:yVal>
            <c:numRef>
              <c:f>data!$B$7:$B$11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</c:numCache>
            </c:numRef>
          </c:yVal>
        </c:ser>
        <c:axId val="247994240"/>
        <c:axId val="249872768"/>
      </c:scatterChart>
      <c:valAx>
        <c:axId val="24799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100">
                    <a:latin typeface="Courier New" pitchFamily="49" charset="0"/>
                    <a:cs typeface="Courier New" pitchFamily="49" charset="0"/>
                  </a:rPr>
                  <a:t>x1</a:t>
                </a:r>
              </a:p>
            </c:rich>
          </c:tx>
          <c:layout/>
        </c:title>
        <c:numFmt formatCode="General" sourceLinked="1"/>
        <c:tickLblPos val="nextTo"/>
        <c:crossAx val="249872768"/>
        <c:crosses val="autoZero"/>
        <c:crossBetween val="midCat"/>
      </c:valAx>
      <c:valAx>
        <c:axId val="249872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200">
                    <a:latin typeface="Courier New" pitchFamily="49" charset="0"/>
                    <a:cs typeface="Courier New" pitchFamily="49" charset="0"/>
                  </a:rPr>
                  <a:t>x2</a:t>
                </a:r>
              </a:p>
            </c:rich>
          </c:tx>
          <c:layout/>
        </c:title>
        <c:numFmt formatCode="General" sourceLinked="1"/>
        <c:tickLblPos val="nextTo"/>
        <c:crossAx val="24799424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data!$A$2:$A$6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data!$B$2:$B$6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9"/>
          </c:marker>
          <c:xVal>
            <c:numRef>
              <c:f>data!$A$7:$A$11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</c:numCache>
            </c:numRef>
          </c:xVal>
          <c:yVal>
            <c:numRef>
              <c:f>data!$B$7:$B$11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</c:numCache>
            </c:numRef>
          </c:yVal>
        </c:ser>
        <c:ser>
          <c:idx val="2"/>
          <c:order val="2"/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Formulation.1!$I$31:$I$32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Formulation.1!$J$31:$J$32</c:f>
              <c:numCache>
                <c:formatCode>General</c:formatCode>
                <c:ptCount val="2"/>
                <c:pt idx="0">
                  <c:v>-1.4999999999999989</c:v>
                </c:pt>
                <c:pt idx="1">
                  <c:v>9.5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Formulation.1!$I$31:$I$32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Formulation.1!$K$31:$K$32</c:f>
              <c:numCache>
                <c:formatCode>General</c:formatCode>
                <c:ptCount val="2"/>
                <c:pt idx="0">
                  <c:v>4.9960036108132025E-16</c:v>
                </c:pt>
                <c:pt idx="1">
                  <c:v>10.999999999999998</c:v>
                </c:pt>
              </c:numCache>
            </c:numRef>
          </c:yVal>
        </c:ser>
        <c:ser>
          <c:idx val="4"/>
          <c:order val="4"/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Formulation.1!$I$31:$I$32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Formulation.1!$L$31:$L$32</c:f>
              <c:numCache>
                <c:formatCode>General</c:formatCode>
                <c:ptCount val="2"/>
                <c:pt idx="0">
                  <c:v>-2.9999999999999982</c:v>
                </c:pt>
                <c:pt idx="1">
                  <c:v>8</c:v>
                </c:pt>
              </c:numCache>
            </c:numRef>
          </c:yVal>
        </c:ser>
        <c:axId val="250502144"/>
        <c:axId val="250516608"/>
      </c:scatterChart>
      <c:valAx>
        <c:axId val="25050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100">
                    <a:latin typeface="Courier New" pitchFamily="49" charset="0"/>
                    <a:cs typeface="Courier New" pitchFamily="49" charset="0"/>
                  </a:rPr>
                  <a:t>x1</a:t>
                </a:r>
              </a:p>
            </c:rich>
          </c:tx>
          <c:layout/>
        </c:title>
        <c:numFmt formatCode="General" sourceLinked="1"/>
        <c:tickLblPos val="nextTo"/>
        <c:crossAx val="250516608"/>
        <c:crosses val="autoZero"/>
        <c:crossBetween val="midCat"/>
      </c:valAx>
      <c:valAx>
        <c:axId val="2505166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200">
                    <a:latin typeface="Courier New" pitchFamily="49" charset="0"/>
                    <a:cs typeface="Courier New" pitchFamily="49" charset="0"/>
                  </a:rPr>
                  <a:t>x2</a:t>
                </a:r>
              </a:p>
            </c:rich>
          </c:tx>
          <c:layout/>
        </c:title>
        <c:numFmt formatCode="General" sourceLinked="1"/>
        <c:tickLblPos val="nextTo"/>
        <c:crossAx val="25050214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Relaxation!$C$5:$C$9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</c:numCache>
            </c:numRef>
          </c:xVal>
          <c:yVal>
            <c:numRef>
              <c:f>Relaxation!$D$5:$D$9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9"/>
          </c:marker>
          <c:xVal>
            <c:numRef>
              <c:f>Relaxation!$C$10:$C$14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13</c:v>
                </c:pt>
                <c:pt idx="3">
                  <c:v>9</c:v>
                </c:pt>
                <c:pt idx="4">
                  <c:v>12</c:v>
                </c:pt>
              </c:numCache>
            </c:numRef>
          </c:xVal>
          <c:yVal>
            <c:numRef>
              <c:f>Relaxation!$D$10:$D$14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</c:numCache>
            </c:numRef>
          </c:yVal>
        </c:ser>
        <c:ser>
          <c:idx val="2"/>
          <c:order val="2"/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Relaxation!$I$26:$I$27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xVal>
          <c:yVal>
            <c:numRef>
              <c:f>Relaxation!$J$26:$J$27</c:f>
              <c:numCache>
                <c:formatCode>General</c:formatCode>
                <c:ptCount val="2"/>
                <c:pt idx="0">
                  <c:v>-0.99999999999999767</c:v>
                </c:pt>
                <c:pt idx="1">
                  <c:v>11.999999999999996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Relaxation!$I$26:$I$27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xVal>
          <c:yVal>
            <c:numRef>
              <c:f>Relaxation!$K$26:$K$27</c:f>
              <c:numCache>
                <c:formatCode>General</c:formatCode>
                <c:ptCount val="2"/>
                <c:pt idx="0">
                  <c:v>2.0000000000000009</c:v>
                </c:pt>
                <c:pt idx="1">
                  <c:v>14.999999999999996</c:v>
                </c:pt>
              </c:numCache>
            </c:numRef>
          </c:yVal>
        </c:ser>
        <c:ser>
          <c:idx val="4"/>
          <c:order val="4"/>
          <c:spPr>
            <a:ln w="22225">
              <a:solidFill>
                <a:prstClr val="white">
                  <a:lumMod val="85000"/>
                </a:prstClr>
              </a:solidFill>
            </a:ln>
          </c:spPr>
          <c:marker>
            <c:symbol val="none"/>
          </c:marker>
          <c:xVal>
            <c:numRef>
              <c:f>Relaxation!$I$26:$I$27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xVal>
          <c:yVal>
            <c:numRef>
              <c:f>Relaxation!$L$26:$L$27</c:f>
              <c:numCache>
                <c:formatCode>General</c:formatCode>
                <c:ptCount val="2"/>
                <c:pt idx="0">
                  <c:v>-3.999999999999996</c:v>
                </c:pt>
                <c:pt idx="1">
                  <c:v>8.9999999999999982</c:v>
                </c:pt>
              </c:numCache>
            </c:numRef>
          </c:yVal>
        </c:ser>
        <c:axId val="250679296"/>
        <c:axId val="250681216"/>
      </c:scatterChart>
      <c:valAx>
        <c:axId val="25067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100">
                    <a:latin typeface="Courier New" pitchFamily="49" charset="0"/>
                    <a:cs typeface="Courier New" pitchFamily="49" charset="0"/>
                  </a:rPr>
                  <a:t>x1</a:t>
                </a:r>
              </a:p>
            </c:rich>
          </c:tx>
          <c:layout/>
        </c:title>
        <c:numFmt formatCode="General" sourceLinked="1"/>
        <c:tickLblPos val="nextTo"/>
        <c:crossAx val="250681216"/>
        <c:crosses val="autoZero"/>
        <c:crossBetween val="midCat"/>
      </c:valAx>
      <c:valAx>
        <c:axId val="2506812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200">
                    <a:latin typeface="Courier New" pitchFamily="49" charset="0"/>
                    <a:cs typeface="Courier New" pitchFamily="49" charset="0"/>
                  </a:rPr>
                  <a:t>x2</a:t>
                </a:r>
              </a:p>
            </c:rich>
          </c:tx>
          <c:layout/>
        </c:title>
        <c:numFmt formatCode="General" sourceLinked="1"/>
        <c:tickLblPos val="nextTo"/>
        <c:crossAx val="25067929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data!$A$2:$A$6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data!$B$2:$B$6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9"/>
          </c:marker>
          <c:xVal>
            <c:numRef>
              <c:f>data!$A$7:$A$11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</c:numCache>
            </c:numRef>
          </c:xVal>
          <c:yVal>
            <c:numRef>
              <c:f>data!$B$7:$B$11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</c:numCache>
            </c:numRef>
          </c:yVal>
        </c:ser>
        <c:ser>
          <c:idx val="2"/>
          <c:order val="2"/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Formulation.1!$I$31:$I$32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Formulation.1!$J$31:$J$32</c:f>
              <c:numCache>
                <c:formatCode>General</c:formatCode>
                <c:ptCount val="2"/>
                <c:pt idx="0">
                  <c:v>-1.4999999999999989</c:v>
                </c:pt>
                <c:pt idx="1">
                  <c:v>9.5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Formulation.1!$I$31:$I$32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Formulation.1!$K$31:$K$32</c:f>
              <c:numCache>
                <c:formatCode>General</c:formatCode>
                <c:ptCount val="2"/>
                <c:pt idx="0">
                  <c:v>4.9960036108132025E-16</c:v>
                </c:pt>
                <c:pt idx="1">
                  <c:v>10.999999999999998</c:v>
                </c:pt>
              </c:numCache>
            </c:numRef>
          </c:yVal>
        </c:ser>
        <c:ser>
          <c:idx val="4"/>
          <c:order val="4"/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Formulation.1!$I$31:$I$32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Formulation.1!$L$31:$L$32</c:f>
              <c:numCache>
                <c:formatCode>General</c:formatCode>
                <c:ptCount val="2"/>
                <c:pt idx="0">
                  <c:v>-2.9999999999999982</c:v>
                </c:pt>
                <c:pt idx="1">
                  <c:v>8</c:v>
                </c:pt>
              </c:numCache>
            </c:numRef>
          </c:yVal>
        </c:ser>
        <c:axId val="251002880"/>
        <c:axId val="251004800"/>
      </c:scatterChart>
      <c:valAx>
        <c:axId val="25100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100">
                    <a:latin typeface="Courier New" pitchFamily="49" charset="0"/>
                    <a:cs typeface="Courier New" pitchFamily="49" charset="0"/>
                  </a:rPr>
                  <a:t>x1</a:t>
                </a:r>
              </a:p>
            </c:rich>
          </c:tx>
          <c:layout/>
        </c:title>
        <c:numFmt formatCode="General" sourceLinked="1"/>
        <c:tickLblPos val="nextTo"/>
        <c:crossAx val="251004800"/>
        <c:crosses val="autoZero"/>
        <c:crossBetween val="midCat"/>
      </c:valAx>
      <c:valAx>
        <c:axId val="2510048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Courier New" pitchFamily="49" charset="0"/>
                    <a:cs typeface="Courier New" pitchFamily="49" charset="0"/>
                  </a:defRPr>
                </a:pPr>
                <a:r>
                  <a:rPr lang="fr-FR" sz="1200">
                    <a:latin typeface="Courier New" pitchFamily="49" charset="0"/>
                    <a:cs typeface="Courier New" pitchFamily="49" charset="0"/>
                  </a:rPr>
                  <a:t>x2</a:t>
                </a:r>
              </a:p>
            </c:rich>
          </c:tx>
          <c:layout/>
        </c:title>
        <c:numFmt formatCode="General" sourceLinked="1"/>
        <c:tickLblPos val="nextTo"/>
        <c:crossAx val="25100288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133350</xdr:rowOff>
    </xdr:from>
    <xdr:to>
      <xdr:col>9</xdr:col>
      <xdr:colOff>657225</xdr:colOff>
      <xdr:row>19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95250</xdr:colOff>
      <xdr:row>23</xdr:row>
      <xdr:rowOff>95250</xdr:rowOff>
    </xdr:from>
    <xdr:ext cx="184731" cy="264560"/>
    <xdr:sp macro="" textlink="">
      <xdr:nvSpPr>
        <xdr:cNvPr id="3" name="ZoneTexte 2"/>
        <xdr:cNvSpPr txBox="1"/>
      </xdr:nvSpPr>
      <xdr:spPr>
        <a:xfrm>
          <a:off x="16192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247650</xdr:colOff>
      <xdr:row>13</xdr:row>
      <xdr:rowOff>171452</xdr:rowOff>
    </xdr:from>
    <xdr:to>
      <xdr:col>3</xdr:col>
      <xdr:colOff>542925</xdr:colOff>
      <xdr:row>19</xdr:row>
      <xdr:rowOff>47626</xdr:rowOff>
    </xdr:to>
    <xdr:sp macro="" textlink="">
      <xdr:nvSpPr>
        <xdr:cNvPr id="4" name="ZoneTexte 3"/>
        <xdr:cNvSpPr txBox="1"/>
      </xdr:nvSpPr>
      <xdr:spPr>
        <a:xfrm>
          <a:off x="247650" y="2647952"/>
          <a:ext cx="2581275" cy="101917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>
              <a:solidFill>
                <a:sysClr val="windowText" lastClr="000000"/>
              </a:solidFill>
            </a:rPr>
            <a:t>Données et représentation graphique des points dans le plan. Marquage différent selon la classe d'appartenance.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6</xdr:row>
      <xdr:rowOff>123825</xdr:rowOff>
    </xdr:from>
    <xdr:to>
      <xdr:col>14</xdr:col>
      <xdr:colOff>600075</xdr:colOff>
      <xdr:row>25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21</xdr:row>
      <xdr:rowOff>114299</xdr:rowOff>
    </xdr:from>
    <xdr:to>
      <xdr:col>6</xdr:col>
      <xdr:colOff>342900</xdr:colOff>
      <xdr:row>27</xdr:row>
      <xdr:rowOff>123824</xdr:rowOff>
    </xdr:to>
    <xdr:sp macro="" textlink="">
      <xdr:nvSpPr>
        <xdr:cNvPr id="4" name="ZoneTexte 3"/>
        <xdr:cNvSpPr txBox="1"/>
      </xdr:nvSpPr>
      <xdr:spPr>
        <a:xfrm>
          <a:off x="1143000" y="4133849"/>
          <a:ext cx="3305175" cy="11525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/>
            <a:t>Formulation</a:t>
          </a:r>
          <a:r>
            <a:rPr lang="fr-FR" sz="1200" b="1" baseline="0"/>
            <a:t> primale</a:t>
          </a:r>
        </a:p>
        <a:p>
          <a:r>
            <a:rPr lang="fr-FR" sz="1200" b="0"/>
            <a:t>Cellule</a:t>
          </a:r>
          <a:r>
            <a:rPr lang="fr-FR" sz="1200" b="0" baseline="0"/>
            <a:t> cible à définir : Norme beta (D16)</a:t>
          </a:r>
        </a:p>
        <a:p>
          <a:r>
            <a:rPr lang="fr-FR" sz="1200" b="0" baseline="0"/>
            <a:t>Optimisation : MINIMUM</a:t>
          </a:r>
        </a:p>
        <a:p>
          <a:r>
            <a:rPr lang="fr-FR" sz="1200" b="0" baseline="0"/>
            <a:t>Cellules  variables : beta (C3:E3)</a:t>
          </a:r>
        </a:p>
        <a:p>
          <a:r>
            <a:rPr lang="fr-FR" sz="1200" b="0" baseline="0"/>
            <a:t>Contraintes : f(x)*y &gt;= 1 (G5:G14)</a:t>
          </a:r>
          <a:endParaRPr lang="fr-FR" sz="1200" b="0"/>
        </a:p>
      </xdr:txBody>
    </xdr:sp>
    <xdr:clientData/>
  </xdr:twoCellAnchor>
  <xdr:twoCellAnchor>
    <xdr:from>
      <xdr:col>9</xdr:col>
      <xdr:colOff>266700</xdr:colOff>
      <xdr:row>32</xdr:row>
      <xdr:rowOff>114299</xdr:rowOff>
    </xdr:from>
    <xdr:to>
      <xdr:col>13</xdr:col>
      <xdr:colOff>523875</xdr:colOff>
      <xdr:row>34</xdr:row>
      <xdr:rowOff>95250</xdr:rowOff>
    </xdr:to>
    <xdr:sp macro="" textlink="">
      <xdr:nvSpPr>
        <xdr:cNvPr id="5" name="ZoneTexte 4"/>
        <xdr:cNvSpPr txBox="1"/>
      </xdr:nvSpPr>
      <xdr:spPr>
        <a:xfrm>
          <a:off x="6657975" y="6229349"/>
          <a:ext cx="3305175" cy="3619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0"/>
            <a:t>Coordonnées pour dessin</a:t>
          </a:r>
          <a:r>
            <a:rPr lang="fr-FR" sz="1200" b="0" baseline="0"/>
            <a:t> des droites dans le plan.</a:t>
          </a:r>
          <a:endParaRPr lang="fr-FR" sz="1200" b="0"/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21</xdr:col>
      <xdr:colOff>638175</xdr:colOff>
      <xdr:row>18</xdr:row>
      <xdr:rowOff>123825</xdr:rowOff>
    </xdr:to>
    <xdr:sp macro="" textlink="">
      <xdr:nvSpPr>
        <xdr:cNvPr id="6" name="ZoneTexte 5"/>
        <xdr:cNvSpPr txBox="1"/>
      </xdr:nvSpPr>
      <xdr:spPr>
        <a:xfrm>
          <a:off x="11725275" y="3067050"/>
          <a:ext cx="3305175" cy="5048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0"/>
            <a:t>Calcul des valeurs de la fonction de</a:t>
          </a:r>
          <a:r>
            <a:rPr lang="fr-FR" sz="1200" b="0" baseline="0"/>
            <a:t> décision et déduction de la prédiction.</a:t>
          </a:r>
          <a:endParaRPr lang="fr-FR" sz="12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</xdr:rowOff>
    </xdr:from>
    <xdr:to>
      <xdr:col>11</xdr:col>
      <xdr:colOff>142875</xdr:colOff>
      <xdr:row>26</xdr:row>
      <xdr:rowOff>133351</xdr:rowOff>
    </xdr:to>
    <xdr:sp macro="" textlink="">
      <xdr:nvSpPr>
        <xdr:cNvPr id="2" name="ZoneTexte 1"/>
        <xdr:cNvSpPr txBox="1"/>
      </xdr:nvSpPr>
      <xdr:spPr>
        <a:xfrm>
          <a:off x="1495425" y="3638551"/>
          <a:ext cx="3581400" cy="14668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/>
            <a:t>Formulation</a:t>
          </a:r>
          <a:r>
            <a:rPr lang="fr-FR" sz="1200" b="1" baseline="0"/>
            <a:t> duale</a:t>
          </a:r>
        </a:p>
        <a:p>
          <a:r>
            <a:rPr lang="fr-FR" sz="1200" b="0"/>
            <a:t>Cellule</a:t>
          </a:r>
          <a:r>
            <a:rPr lang="fr-FR" sz="1200" b="0" baseline="0"/>
            <a:t> cible à définir : LD (E17)</a:t>
          </a:r>
        </a:p>
        <a:p>
          <a:r>
            <a:rPr lang="fr-FR" sz="1200" b="0" baseline="0"/>
            <a:t>Optimisation : MAXIMUM</a:t>
          </a:r>
        </a:p>
        <a:p>
          <a:r>
            <a:rPr lang="fr-FR" sz="1200" b="0" baseline="0"/>
            <a:t>Cellules  variables : alpha (E4:E13)</a:t>
          </a:r>
        </a:p>
        <a:p>
          <a:r>
            <a:rPr lang="fr-FR" sz="1200" b="0" baseline="0"/>
            <a:t>Contraintes :</a:t>
          </a:r>
        </a:p>
        <a:p>
          <a:r>
            <a:rPr lang="fr-FR" sz="1200" b="0" baseline="0"/>
            <a:t>* alpha &gt;= 0 (E4:E13) </a:t>
          </a:r>
        </a:p>
        <a:p>
          <a:r>
            <a:rPr lang="fr-FR" sz="1200" b="0" baseline="0"/>
            <a:t>* SOMME(y*alpha) = 0 (F15)</a:t>
          </a:r>
          <a:endParaRPr lang="fr-FR" sz="12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190499</xdr:rowOff>
    </xdr:from>
    <xdr:to>
      <xdr:col>13</xdr:col>
      <xdr:colOff>533400</xdr:colOff>
      <xdr:row>11</xdr:row>
      <xdr:rowOff>142874</xdr:rowOff>
    </xdr:to>
    <xdr:sp macro="" textlink="">
      <xdr:nvSpPr>
        <xdr:cNvPr id="2" name="ZoneTexte 1"/>
        <xdr:cNvSpPr txBox="1"/>
      </xdr:nvSpPr>
      <xdr:spPr>
        <a:xfrm>
          <a:off x="6858000" y="1333499"/>
          <a:ext cx="3581400" cy="9048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0"/>
            <a:t>Calcul de la fonction de décision à</a:t>
          </a:r>
          <a:r>
            <a:rPr lang="fr-FR" sz="1200" b="0" baseline="0"/>
            <a:t> partir des points supports (coordonnées et alpha).</a:t>
          </a:r>
        </a:p>
        <a:p>
          <a:endParaRPr lang="fr-FR" sz="1200" b="0" baseline="0"/>
        </a:p>
        <a:p>
          <a:r>
            <a:rPr lang="fr-FR" sz="1200" b="0" baseline="0"/>
            <a:t>Beta.0 est utile également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11</xdr:col>
      <xdr:colOff>533400</xdr:colOff>
      <xdr:row>13</xdr:row>
      <xdr:rowOff>142875</xdr:rowOff>
    </xdr:to>
    <xdr:sp macro="" textlink="">
      <xdr:nvSpPr>
        <xdr:cNvPr id="2" name="ZoneTexte 1"/>
        <xdr:cNvSpPr txBox="1"/>
      </xdr:nvSpPr>
      <xdr:spPr>
        <a:xfrm>
          <a:off x="5334000" y="1714500"/>
          <a:ext cx="3581400" cy="9048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0"/>
            <a:t>Calcul des coefficients de la fonction de décision (beta) à partir des points supports (coordonnées et alpha).</a:t>
          </a:r>
          <a:endParaRPr lang="fr-FR" sz="1200" b="0" baseline="0"/>
        </a:p>
        <a:p>
          <a:endParaRPr lang="fr-FR" sz="1200" b="0" baseline="0"/>
        </a:p>
        <a:p>
          <a:r>
            <a:rPr lang="fr-FR" sz="1200" b="0" baseline="0"/>
            <a:t>Calcul de beta.0 également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1</xdr:row>
      <xdr:rowOff>123825</xdr:rowOff>
    </xdr:from>
    <xdr:to>
      <xdr:col>14</xdr:col>
      <xdr:colOff>514350</xdr:colOff>
      <xdr:row>20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19</xdr:row>
      <xdr:rowOff>171449</xdr:rowOff>
    </xdr:from>
    <xdr:to>
      <xdr:col>6</xdr:col>
      <xdr:colOff>228600</xdr:colOff>
      <xdr:row>30</xdr:row>
      <xdr:rowOff>180974</xdr:rowOff>
    </xdr:to>
    <xdr:sp macro="" textlink="">
      <xdr:nvSpPr>
        <xdr:cNvPr id="3" name="ZoneTexte 2"/>
        <xdr:cNvSpPr txBox="1"/>
      </xdr:nvSpPr>
      <xdr:spPr>
        <a:xfrm>
          <a:off x="266700" y="3790949"/>
          <a:ext cx="3581400" cy="21050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/>
            <a:t>Formulation</a:t>
          </a:r>
          <a:r>
            <a:rPr lang="fr-FR" sz="1200" b="1" baseline="0"/>
            <a:t> primale, introduction des variables de relaxation.</a:t>
          </a:r>
        </a:p>
        <a:p>
          <a:r>
            <a:rPr lang="fr-FR" sz="1200" b="0" baseline="0"/>
            <a:t>Cellule cible à définir :  E18</a:t>
          </a:r>
        </a:p>
        <a:p>
          <a:r>
            <a:rPr lang="fr-FR" sz="1200" b="0" baseline="0"/>
            <a:t>Optimisation : MINIMUM</a:t>
          </a:r>
        </a:p>
        <a:p>
          <a:r>
            <a:rPr lang="fr-FR" sz="1200" b="0" baseline="0"/>
            <a:t>Cellules variables</a:t>
          </a:r>
        </a:p>
        <a:p>
          <a:r>
            <a:rPr lang="fr-FR" sz="1200" b="0" baseline="0"/>
            <a:t>* beta (C3:E3)</a:t>
          </a:r>
        </a:p>
        <a:p>
          <a:r>
            <a:rPr lang="fr-FR" sz="1200" b="0" baseline="0"/>
            <a:t>* ksi (F5:F14)</a:t>
          </a:r>
        </a:p>
        <a:p>
          <a:r>
            <a:rPr lang="fr-FR" sz="1200" b="0" baseline="0"/>
            <a:t>Contraintes :</a:t>
          </a:r>
        </a:p>
        <a:p>
          <a:r>
            <a:rPr lang="fr-FR" sz="1200" b="0" baseline="0"/>
            <a:t>* ksi &gt; 0 (F5:F14)</a:t>
          </a:r>
        </a:p>
        <a:p>
          <a:r>
            <a:rPr lang="fr-FR" sz="1200" b="0" baseline="0"/>
            <a:t>* y.f(x) &gt;= 1-ksi (H5:H14 &gt;= G5:G14)</a:t>
          </a:r>
        </a:p>
      </xdr:txBody>
    </xdr:sp>
    <xdr:clientData/>
  </xdr:twoCellAnchor>
  <xdr:twoCellAnchor>
    <xdr:from>
      <xdr:col>10</xdr:col>
      <xdr:colOff>57150</xdr:colOff>
      <xdr:row>31</xdr:row>
      <xdr:rowOff>0</xdr:rowOff>
    </xdr:from>
    <xdr:to>
      <xdr:col>14</xdr:col>
      <xdr:colOff>314325</xdr:colOff>
      <xdr:row>32</xdr:row>
      <xdr:rowOff>171451</xdr:rowOff>
    </xdr:to>
    <xdr:sp macro="" textlink="">
      <xdr:nvSpPr>
        <xdr:cNvPr id="5" name="ZoneTexte 4"/>
        <xdr:cNvSpPr txBox="1"/>
      </xdr:nvSpPr>
      <xdr:spPr>
        <a:xfrm>
          <a:off x="6067425" y="5905500"/>
          <a:ext cx="3305175" cy="3619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0"/>
            <a:t>Coordonnées pour dessin</a:t>
          </a:r>
          <a:r>
            <a:rPr lang="fr-FR" sz="1200" b="0" baseline="0"/>
            <a:t> des droites dans le plan.</a:t>
          </a:r>
          <a:endParaRPr lang="fr-FR" sz="12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</xdr:row>
      <xdr:rowOff>47625</xdr:rowOff>
    </xdr:from>
    <xdr:to>
      <xdr:col>14</xdr:col>
      <xdr:colOff>190500</xdr:colOff>
      <xdr:row>22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7</xdr:col>
      <xdr:colOff>533400</xdr:colOff>
      <xdr:row>22</xdr:row>
      <xdr:rowOff>161925</xdr:rowOff>
    </xdr:to>
    <xdr:sp macro="" textlink="">
      <xdr:nvSpPr>
        <xdr:cNvPr id="3" name="ZoneTexte 2"/>
        <xdr:cNvSpPr txBox="1"/>
      </xdr:nvSpPr>
      <xdr:spPr>
        <a:xfrm>
          <a:off x="2038350" y="3810000"/>
          <a:ext cx="3581400" cy="542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0"/>
            <a:t>Calcul des probabilités d'appartenance à</a:t>
          </a:r>
          <a:r>
            <a:rPr lang="fr-FR" sz="1200" b="0" baseline="0"/>
            <a:t> partir </a:t>
          </a:r>
          <a:r>
            <a:rPr lang="fr-FR" sz="1200" b="0"/>
            <a:t>des valeurs fournies par la fonction de décision.</a:t>
          </a:r>
          <a:endParaRPr lang="fr-FR" sz="12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26" sqref="C26"/>
    </sheetView>
  </sheetViews>
  <sheetFormatPr baseColWidth="10" defaultRowHeight="15"/>
  <cols>
    <col min="1" max="3" width="11.42578125" style="1"/>
  </cols>
  <sheetData>
    <row r="1" spans="1:3">
      <c r="A1" s="2" t="s">
        <v>0</v>
      </c>
      <c r="B1" s="2" t="s">
        <v>1</v>
      </c>
      <c r="C1" s="3" t="s">
        <v>2</v>
      </c>
    </row>
    <row r="2" spans="1:3">
      <c r="A2" s="4">
        <v>1</v>
      </c>
      <c r="B2" s="4">
        <v>3</v>
      </c>
      <c r="C2" s="4">
        <v>-1</v>
      </c>
    </row>
    <row r="3" spans="1:3">
      <c r="A3" s="4">
        <v>2</v>
      </c>
      <c r="B3" s="4">
        <v>1</v>
      </c>
      <c r="C3" s="4">
        <v>-1</v>
      </c>
    </row>
    <row r="4" spans="1:3">
      <c r="A4" s="4">
        <v>4</v>
      </c>
      <c r="B4" s="4">
        <v>5</v>
      </c>
      <c r="C4" s="4">
        <v>-1</v>
      </c>
    </row>
    <row r="5" spans="1:3">
      <c r="A5" s="4">
        <v>6</v>
      </c>
      <c r="B5" s="4">
        <v>9</v>
      </c>
      <c r="C5" s="4">
        <v>-1</v>
      </c>
    </row>
    <row r="6" spans="1:3">
      <c r="A6" s="4">
        <v>8</v>
      </c>
      <c r="B6" s="4">
        <v>7</v>
      </c>
      <c r="C6" s="4">
        <v>-1</v>
      </c>
    </row>
    <row r="7" spans="1:3">
      <c r="A7" s="4">
        <v>5</v>
      </c>
      <c r="B7" s="4">
        <v>1</v>
      </c>
      <c r="C7" s="4">
        <v>1</v>
      </c>
    </row>
    <row r="8" spans="1:3">
      <c r="A8" s="4">
        <v>7</v>
      </c>
      <c r="B8" s="4">
        <v>1</v>
      </c>
      <c r="C8" s="4">
        <v>1</v>
      </c>
    </row>
    <row r="9" spans="1:3">
      <c r="A9" s="4">
        <v>9</v>
      </c>
      <c r="B9" s="4">
        <v>4</v>
      </c>
      <c r="C9" s="4">
        <v>1</v>
      </c>
    </row>
    <row r="10" spans="1:3">
      <c r="A10" s="4">
        <v>12</v>
      </c>
      <c r="B10" s="4">
        <v>7</v>
      </c>
      <c r="C10" s="4">
        <v>1</v>
      </c>
    </row>
    <row r="11" spans="1:3">
      <c r="A11" s="4">
        <v>13</v>
      </c>
      <c r="B11" s="4">
        <v>6</v>
      </c>
      <c r="C11" s="4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U32"/>
  <sheetViews>
    <sheetView showGridLines="0" workbookViewId="0">
      <selection activeCell="J37" sqref="J37"/>
    </sheetView>
  </sheetViews>
  <sheetFormatPr baseColWidth="10" defaultRowHeight="15"/>
  <cols>
    <col min="2" max="2" width="4.42578125" customWidth="1"/>
    <col min="17" max="21" width="8" customWidth="1"/>
  </cols>
  <sheetData>
    <row r="2" spans="2:21">
      <c r="C2" s="10" t="s">
        <v>3</v>
      </c>
      <c r="D2" s="11" t="s">
        <v>4</v>
      </c>
      <c r="E2" s="12" t="s">
        <v>5</v>
      </c>
      <c r="Q2" s="19" t="s">
        <v>3</v>
      </c>
      <c r="R2" s="20" t="s">
        <v>4</v>
      </c>
      <c r="S2" s="21" t="s">
        <v>5</v>
      </c>
    </row>
    <row r="3" spans="2:21">
      <c r="C3" s="13">
        <v>0.66666666666666685</v>
      </c>
      <c r="D3" s="14">
        <v>-0.66666666666666696</v>
      </c>
      <c r="E3" s="15">
        <v>-1.6666666666666665</v>
      </c>
      <c r="Q3" s="22">
        <v>0.66666666666666685</v>
      </c>
      <c r="R3" s="23">
        <v>-0.66666666666666696</v>
      </c>
      <c r="S3" s="24">
        <v>-1.6666666666666665</v>
      </c>
    </row>
    <row r="4" spans="2:21">
      <c r="B4" s="25" t="s">
        <v>16</v>
      </c>
      <c r="C4" s="2" t="s">
        <v>0</v>
      </c>
      <c r="D4" s="2" t="s">
        <v>1</v>
      </c>
      <c r="E4" s="3" t="s">
        <v>2</v>
      </c>
      <c r="F4" s="8" t="s">
        <v>6</v>
      </c>
      <c r="G4" s="7" t="s">
        <v>8</v>
      </c>
      <c r="Q4" s="2" t="s">
        <v>0</v>
      </c>
      <c r="R4" s="2" t="s">
        <v>1</v>
      </c>
      <c r="S4" s="16" t="s">
        <v>2</v>
      </c>
      <c r="T4" s="8" t="s">
        <v>6</v>
      </c>
      <c r="U4" s="18" t="s">
        <v>11</v>
      </c>
    </row>
    <row r="5" spans="2:21">
      <c r="B5" s="26">
        <v>1</v>
      </c>
      <c r="C5" s="4">
        <v>1</v>
      </c>
      <c r="D5" s="4">
        <v>3</v>
      </c>
      <c r="E5" s="4">
        <v>-1</v>
      </c>
      <c r="F5" s="4">
        <f t="shared" ref="F5:F14" si="0">$C$3*C5+$D$3*D5+$E$3</f>
        <v>-3.0000000000000004</v>
      </c>
      <c r="G5" s="4">
        <f>F5*E5</f>
        <v>3.0000000000000004</v>
      </c>
      <c r="Q5" s="4">
        <v>1</v>
      </c>
      <c r="R5" s="4">
        <v>3</v>
      </c>
      <c r="S5" s="5">
        <v>-1</v>
      </c>
      <c r="T5" s="4">
        <f t="shared" ref="T5:T14" si="1">$C$3*Q5+$D$3*R5+$E$3</f>
        <v>-3.0000000000000004</v>
      </c>
      <c r="U5" s="17">
        <f>IF(T5&gt;=0,1,-1)</f>
        <v>-1</v>
      </c>
    </row>
    <row r="6" spans="2:21">
      <c r="B6" s="26">
        <v>2</v>
      </c>
      <c r="C6" s="4">
        <v>2</v>
      </c>
      <c r="D6" s="4">
        <v>1</v>
      </c>
      <c r="E6" s="4">
        <v>-1</v>
      </c>
      <c r="F6" s="4">
        <f t="shared" si="0"/>
        <v>-0.99999999999999978</v>
      </c>
      <c r="G6" s="6">
        <f t="shared" ref="G6:G14" si="2">F6*E6</f>
        <v>0.99999999999999978</v>
      </c>
      <c r="Q6" s="4">
        <v>2</v>
      </c>
      <c r="R6" s="4">
        <v>1</v>
      </c>
      <c r="S6" s="5">
        <v>-1</v>
      </c>
      <c r="T6" s="4">
        <f t="shared" si="1"/>
        <v>-0.99999999999999978</v>
      </c>
      <c r="U6" s="17">
        <f t="shared" ref="U6:U14" si="3">IF(T6&gt;=0,1,-1)</f>
        <v>-1</v>
      </c>
    </row>
    <row r="7" spans="2:21">
      <c r="B7" s="26">
        <v>3</v>
      </c>
      <c r="C7" s="4">
        <v>4</v>
      </c>
      <c r="D7" s="4">
        <v>5</v>
      </c>
      <c r="E7" s="4">
        <v>-1</v>
      </c>
      <c r="F7" s="4">
        <f t="shared" si="0"/>
        <v>-2.3333333333333339</v>
      </c>
      <c r="G7" s="4">
        <f t="shared" si="2"/>
        <v>2.3333333333333339</v>
      </c>
      <c r="Q7" s="4">
        <v>4</v>
      </c>
      <c r="R7" s="4">
        <v>5</v>
      </c>
      <c r="S7" s="5">
        <v>-1</v>
      </c>
      <c r="T7" s="4">
        <f t="shared" si="1"/>
        <v>-2.3333333333333339</v>
      </c>
      <c r="U7" s="17">
        <f t="shared" si="3"/>
        <v>-1</v>
      </c>
    </row>
    <row r="8" spans="2:21">
      <c r="B8" s="26">
        <v>4</v>
      </c>
      <c r="C8" s="4">
        <v>6</v>
      </c>
      <c r="D8" s="4">
        <v>9</v>
      </c>
      <c r="E8" s="4">
        <v>-1</v>
      </c>
      <c r="F8" s="4">
        <f t="shared" si="0"/>
        <v>-3.6666666666666683</v>
      </c>
      <c r="G8" s="4">
        <f t="shared" si="2"/>
        <v>3.6666666666666683</v>
      </c>
      <c r="Q8" s="4">
        <v>6</v>
      </c>
      <c r="R8" s="4">
        <v>9</v>
      </c>
      <c r="S8" s="5">
        <v>-1</v>
      </c>
      <c r="T8" s="4">
        <f t="shared" si="1"/>
        <v>-3.6666666666666683</v>
      </c>
      <c r="U8" s="17">
        <f t="shared" si="3"/>
        <v>-1</v>
      </c>
    </row>
    <row r="9" spans="2:21">
      <c r="B9" s="26">
        <v>5</v>
      </c>
      <c r="C9" s="4">
        <v>8</v>
      </c>
      <c r="D9" s="4">
        <v>7</v>
      </c>
      <c r="E9" s="4">
        <v>-1</v>
      </c>
      <c r="F9" s="4">
        <f t="shared" si="0"/>
        <v>-1.0000000000000004</v>
      </c>
      <c r="G9" s="6">
        <f t="shared" si="2"/>
        <v>1.0000000000000004</v>
      </c>
      <c r="Q9" s="4">
        <v>8</v>
      </c>
      <c r="R9" s="4">
        <v>7</v>
      </c>
      <c r="S9" s="5">
        <v>-1</v>
      </c>
      <c r="T9" s="4">
        <f t="shared" si="1"/>
        <v>-1.0000000000000004</v>
      </c>
      <c r="U9" s="17">
        <f t="shared" si="3"/>
        <v>-1</v>
      </c>
    </row>
    <row r="10" spans="2:21">
      <c r="B10" s="26">
        <v>6</v>
      </c>
      <c r="C10" s="4">
        <v>5</v>
      </c>
      <c r="D10" s="4">
        <v>1</v>
      </c>
      <c r="E10" s="4">
        <v>1</v>
      </c>
      <c r="F10" s="4">
        <f t="shared" si="0"/>
        <v>1.0000000000000009</v>
      </c>
      <c r="G10" s="6">
        <f t="shared" si="2"/>
        <v>1.0000000000000009</v>
      </c>
      <c r="Q10" s="4">
        <v>5</v>
      </c>
      <c r="R10" s="4">
        <v>1</v>
      </c>
      <c r="S10" s="5">
        <v>1</v>
      </c>
      <c r="T10" s="4">
        <f t="shared" si="1"/>
        <v>1.0000000000000009</v>
      </c>
      <c r="U10" s="17">
        <f t="shared" si="3"/>
        <v>1</v>
      </c>
    </row>
    <row r="11" spans="2:21">
      <c r="B11" s="26">
        <v>7</v>
      </c>
      <c r="C11" s="4">
        <v>7</v>
      </c>
      <c r="D11" s="4">
        <v>1</v>
      </c>
      <c r="E11" s="4">
        <v>1</v>
      </c>
      <c r="F11" s="4">
        <f t="shared" si="0"/>
        <v>2.3333333333333344</v>
      </c>
      <c r="G11" s="4">
        <f t="shared" si="2"/>
        <v>2.3333333333333344</v>
      </c>
      <c r="Q11" s="4">
        <v>7</v>
      </c>
      <c r="R11" s="4">
        <v>1</v>
      </c>
      <c r="S11" s="5">
        <v>1</v>
      </c>
      <c r="T11" s="4">
        <f t="shared" si="1"/>
        <v>2.3333333333333344</v>
      </c>
      <c r="U11" s="17">
        <f t="shared" si="3"/>
        <v>1</v>
      </c>
    </row>
    <row r="12" spans="2:21">
      <c r="B12" s="26">
        <v>8</v>
      </c>
      <c r="C12" s="4">
        <v>9</v>
      </c>
      <c r="D12" s="4">
        <v>4</v>
      </c>
      <c r="E12" s="4">
        <v>1</v>
      </c>
      <c r="F12" s="4">
        <f t="shared" si="0"/>
        <v>1.6666666666666674</v>
      </c>
      <c r="G12" s="4">
        <f t="shared" si="2"/>
        <v>1.6666666666666674</v>
      </c>
      <c r="Q12" s="4">
        <v>9</v>
      </c>
      <c r="R12" s="4">
        <v>4</v>
      </c>
      <c r="S12" s="5">
        <v>1</v>
      </c>
      <c r="T12" s="4">
        <f t="shared" si="1"/>
        <v>1.6666666666666674</v>
      </c>
      <c r="U12" s="17">
        <f t="shared" si="3"/>
        <v>1</v>
      </c>
    </row>
    <row r="13" spans="2:21">
      <c r="B13" s="26">
        <v>9</v>
      </c>
      <c r="C13" s="4">
        <v>12</v>
      </c>
      <c r="D13" s="4">
        <v>7</v>
      </c>
      <c r="E13" s="4">
        <v>1</v>
      </c>
      <c r="F13" s="4">
        <f t="shared" si="0"/>
        <v>1.6666666666666665</v>
      </c>
      <c r="G13" s="4">
        <f t="shared" si="2"/>
        <v>1.6666666666666665</v>
      </c>
      <c r="Q13" s="4">
        <v>12</v>
      </c>
      <c r="R13" s="4">
        <v>7</v>
      </c>
      <c r="S13" s="5">
        <v>1</v>
      </c>
      <c r="T13" s="4">
        <f t="shared" si="1"/>
        <v>1.6666666666666665</v>
      </c>
      <c r="U13" s="17">
        <f t="shared" si="3"/>
        <v>1</v>
      </c>
    </row>
    <row r="14" spans="2:21">
      <c r="B14" s="26">
        <v>10</v>
      </c>
      <c r="C14" s="4">
        <v>13</v>
      </c>
      <c r="D14" s="4">
        <v>6</v>
      </c>
      <c r="E14" s="4">
        <v>1</v>
      </c>
      <c r="F14" s="4">
        <f t="shared" si="0"/>
        <v>3.0000000000000013</v>
      </c>
      <c r="G14" s="4">
        <f t="shared" si="2"/>
        <v>3.0000000000000013</v>
      </c>
      <c r="Q14" s="4">
        <v>13</v>
      </c>
      <c r="R14" s="4">
        <v>6</v>
      </c>
      <c r="S14" s="5">
        <v>1</v>
      </c>
      <c r="T14" s="4">
        <f t="shared" si="1"/>
        <v>3.0000000000000013</v>
      </c>
      <c r="U14" s="17">
        <f t="shared" si="3"/>
        <v>1</v>
      </c>
    </row>
    <row r="15" spans="2:21" ht="15.75" thickBot="1"/>
    <row r="16" spans="2:21" ht="15.75" thickBot="1">
      <c r="C16" s="9" t="s">
        <v>7</v>
      </c>
      <c r="D16" s="64">
        <f>SQRT(C3^2+D3^2)</f>
        <v>0.94280904158206369</v>
      </c>
    </row>
    <row r="20" spans="3:12">
      <c r="C20" s="31" t="s">
        <v>28</v>
      </c>
      <c r="D20" s="72">
        <f>2/D16</f>
        <v>2.1213203435596419</v>
      </c>
    </row>
    <row r="30" spans="3:12">
      <c r="I30" s="77" t="s">
        <v>0</v>
      </c>
      <c r="J30" s="32" t="s">
        <v>1</v>
      </c>
      <c r="K30" s="32" t="s">
        <v>9</v>
      </c>
      <c r="L30" s="78" t="s">
        <v>10</v>
      </c>
    </row>
    <row r="31" spans="3:12">
      <c r="I31" s="79">
        <v>1</v>
      </c>
      <c r="J31" s="80">
        <f>(-$C$3*$I31-$E$3)/$D$3</f>
        <v>-1.4999999999999989</v>
      </c>
      <c r="K31" s="80">
        <f>(-$C$3*$I31-$E$3-1)/$D$3</f>
        <v>4.9960036108132025E-16</v>
      </c>
      <c r="L31" s="81">
        <f>(-$C$3*$I31-$E$3+1)/$D$3</f>
        <v>-2.9999999999999982</v>
      </c>
    </row>
    <row r="32" spans="3:12">
      <c r="I32" s="82">
        <v>12</v>
      </c>
      <c r="J32" s="83">
        <f>(-$C$3*$I32-$E$3)/$D$3</f>
        <v>9.5</v>
      </c>
      <c r="K32" s="83">
        <f>(-$C$3*$I32-$E$3-1)/$D$3</f>
        <v>10.999999999999998</v>
      </c>
      <c r="L32" s="84">
        <f>(-$C$3*$I32-$E$3+1)/$D$3</f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R17"/>
  <sheetViews>
    <sheetView showGridLines="0" workbookViewId="0">
      <selection activeCell="G29" sqref="G29"/>
    </sheetView>
  </sheetViews>
  <sheetFormatPr baseColWidth="10" defaultRowHeight="15"/>
  <cols>
    <col min="1" max="1" width="6.140625" customWidth="1"/>
    <col min="2" max="6" width="8.140625" customWidth="1"/>
    <col min="7" max="7" width="5" customWidth="1"/>
    <col min="8" max="8" width="7.7109375" style="1" bestFit="1" customWidth="1"/>
    <col min="9" max="9" width="5.5703125" style="1" bestFit="1" customWidth="1"/>
    <col min="10" max="17" width="4.42578125" style="1" customWidth="1"/>
    <col min="18" max="18" width="4.42578125" customWidth="1"/>
  </cols>
  <sheetData>
    <row r="3" spans="1:18">
      <c r="A3" s="27" t="s">
        <v>16</v>
      </c>
      <c r="B3" s="2" t="s">
        <v>0</v>
      </c>
      <c r="C3" s="2" t="s">
        <v>1</v>
      </c>
      <c r="D3" s="3" t="s">
        <v>2</v>
      </c>
      <c r="E3" s="7" t="s">
        <v>12</v>
      </c>
      <c r="F3" s="8" t="s">
        <v>14</v>
      </c>
      <c r="H3" s="34" t="s">
        <v>16</v>
      </c>
      <c r="I3" s="28">
        <v>1</v>
      </c>
      <c r="J3" s="27">
        <v>2</v>
      </c>
      <c r="K3" s="27">
        <v>3</v>
      </c>
      <c r="L3" s="27">
        <v>4</v>
      </c>
      <c r="M3" s="27">
        <v>5</v>
      </c>
      <c r="N3" s="27">
        <v>6</v>
      </c>
      <c r="O3" s="27">
        <v>7</v>
      </c>
      <c r="P3" s="27">
        <v>8</v>
      </c>
      <c r="Q3" s="27">
        <v>9</v>
      </c>
      <c r="R3" s="27">
        <v>10</v>
      </c>
    </row>
    <row r="4" spans="1:18">
      <c r="A4" s="37">
        <v>1</v>
      </c>
      <c r="B4" s="4">
        <v>1</v>
      </c>
      <c r="C4" s="4">
        <v>3</v>
      </c>
      <c r="D4" s="4">
        <v>-1</v>
      </c>
      <c r="E4" s="35">
        <v>0</v>
      </c>
      <c r="F4" s="4">
        <f>D4*E4</f>
        <v>0</v>
      </c>
      <c r="H4" s="27">
        <v>1</v>
      </c>
      <c r="I4" s="4">
        <f ca="1">INDIRECT("E"&amp;($H4+3))*INDIRECT("E"&amp;(I$3+3))*INDIRECT("D"&amp;($H4+3))*INDIRECT("D"&amp;(I$3+3))*(INDIRECT("B"&amp;($H4+3))*INDIRECT("B"&amp;(I$3+3))+INDIRECT("C"&amp;($H4+3))*INDIRECT("C"&amp;(I$3+3)))</f>
        <v>0</v>
      </c>
      <c r="J4" s="4">
        <f t="shared" ref="J4:R13" ca="1" si="0">INDIRECT("E"&amp;($H4+3))*INDIRECT("E"&amp;(J$3+3))*INDIRECT("D"&amp;($H4+3))*INDIRECT("D"&amp;(J$3+3))*(INDIRECT("B"&amp;($H4+3))*INDIRECT("B"&amp;(J$3+3))+INDIRECT("C"&amp;($H4+3))*INDIRECT("C"&amp;(J$3+3)))</f>
        <v>0</v>
      </c>
      <c r="K4" s="4">
        <f t="shared" ca="1" si="0"/>
        <v>0</v>
      </c>
      <c r="L4" s="4">
        <f t="shared" ca="1" si="0"/>
        <v>0</v>
      </c>
      <c r="M4" s="4">
        <f t="shared" ca="1" si="0"/>
        <v>0</v>
      </c>
      <c r="N4" s="4">
        <f t="shared" ca="1" si="0"/>
        <v>0</v>
      </c>
      <c r="O4" s="4">
        <f t="shared" ca="1" si="0"/>
        <v>0</v>
      </c>
      <c r="P4" s="4">
        <f t="shared" ca="1" si="0"/>
        <v>0</v>
      </c>
      <c r="Q4" s="4">
        <f t="shared" ca="1" si="0"/>
        <v>0</v>
      </c>
      <c r="R4" s="4">
        <f t="shared" ca="1" si="0"/>
        <v>0</v>
      </c>
    </row>
    <row r="5" spans="1:18">
      <c r="A5" s="37">
        <v>2</v>
      </c>
      <c r="B5" s="4">
        <v>2</v>
      </c>
      <c r="C5" s="4">
        <v>1</v>
      </c>
      <c r="D5" s="4">
        <v>-1</v>
      </c>
      <c r="E5" s="36">
        <v>0.33333330149048279</v>
      </c>
      <c r="F5" s="4">
        <f t="shared" ref="F5:F13" si="1">D5*E5</f>
        <v>-0.33333330149048279</v>
      </c>
      <c r="H5" s="27">
        <v>2</v>
      </c>
      <c r="I5" s="4">
        <f t="shared" ref="I5:I13" ca="1" si="2">INDIRECT("E"&amp;($H5+3))*INDIRECT("E"&amp;(I$3+3))*INDIRECT("D"&amp;($H5+3))*INDIRECT("D"&amp;(I$3+3))*(INDIRECT("B"&amp;($H5+3))*INDIRECT("B"&amp;(I$3+3))+INDIRECT("C"&amp;($H5+3))*INDIRECT("C"&amp;(I$3+3)))</f>
        <v>0</v>
      </c>
      <c r="J5" s="38">
        <f t="shared" ca="1" si="0"/>
        <v>0.5555554494127255</v>
      </c>
      <c r="K5" s="4">
        <f t="shared" ca="1" si="0"/>
        <v>0</v>
      </c>
      <c r="L5" s="4">
        <f t="shared" ca="1" si="0"/>
        <v>0</v>
      </c>
      <c r="M5" s="38">
        <f t="shared" ca="1" si="0"/>
        <v>0.85185187279504127</v>
      </c>
      <c r="N5" s="38">
        <f t="shared" ca="1" si="0"/>
        <v>-1.6296294061317145</v>
      </c>
      <c r="O5" s="4">
        <f t="shared" ca="1" si="0"/>
        <v>0</v>
      </c>
      <c r="P5" s="4">
        <f t="shared" ca="1" si="0"/>
        <v>0</v>
      </c>
      <c r="Q5" s="4">
        <f t="shared" ca="1" si="0"/>
        <v>0</v>
      </c>
      <c r="R5" s="4">
        <f t="shared" ca="1" si="0"/>
        <v>0</v>
      </c>
    </row>
    <row r="6" spans="1:18">
      <c r="A6" s="37">
        <v>3</v>
      </c>
      <c r="B6" s="4">
        <v>4</v>
      </c>
      <c r="C6" s="4">
        <v>5</v>
      </c>
      <c r="D6" s="4">
        <v>-1</v>
      </c>
      <c r="E6" s="35">
        <v>0</v>
      </c>
      <c r="F6" s="4">
        <f t="shared" si="1"/>
        <v>0</v>
      </c>
      <c r="H6" s="27">
        <v>3</v>
      </c>
      <c r="I6" s="4">
        <f t="shared" ca="1" si="2"/>
        <v>0</v>
      </c>
      <c r="J6" s="4">
        <f t="shared" ca="1" si="0"/>
        <v>0</v>
      </c>
      <c r="K6" s="4">
        <f t="shared" ca="1" si="0"/>
        <v>0</v>
      </c>
      <c r="L6" s="4">
        <f t="shared" ca="1" si="0"/>
        <v>0</v>
      </c>
      <c r="M6" s="4">
        <f t="shared" ca="1" si="0"/>
        <v>0</v>
      </c>
      <c r="N6" s="4">
        <f t="shared" ca="1" si="0"/>
        <v>0</v>
      </c>
      <c r="O6" s="4">
        <f t="shared" ca="1" si="0"/>
        <v>0</v>
      </c>
      <c r="P6" s="4">
        <f t="shared" ca="1" si="0"/>
        <v>0</v>
      </c>
      <c r="Q6" s="4">
        <f t="shared" ca="1" si="0"/>
        <v>0</v>
      </c>
      <c r="R6" s="4">
        <f t="shared" ca="1" si="0"/>
        <v>0</v>
      </c>
    </row>
    <row r="7" spans="1:18">
      <c r="A7" s="37">
        <v>4</v>
      </c>
      <c r="B7" s="4">
        <v>6</v>
      </c>
      <c r="C7" s="4">
        <v>9</v>
      </c>
      <c r="D7" s="4">
        <v>-1</v>
      </c>
      <c r="E7" s="35">
        <v>0</v>
      </c>
      <c r="F7" s="4">
        <f t="shared" si="1"/>
        <v>0</v>
      </c>
      <c r="H7" s="27">
        <v>4</v>
      </c>
      <c r="I7" s="4">
        <f t="shared" ca="1" si="2"/>
        <v>0</v>
      </c>
      <c r="J7" s="4">
        <f t="shared" ca="1" si="0"/>
        <v>0</v>
      </c>
      <c r="K7" s="4">
        <f t="shared" ca="1" si="0"/>
        <v>0</v>
      </c>
      <c r="L7" s="4">
        <f t="shared" ca="1" si="0"/>
        <v>0</v>
      </c>
      <c r="M7" s="4">
        <f t="shared" ca="1" si="0"/>
        <v>0</v>
      </c>
      <c r="N7" s="4">
        <f t="shared" ca="1" si="0"/>
        <v>0</v>
      </c>
      <c r="O7" s="4">
        <f t="shared" ca="1" si="0"/>
        <v>0</v>
      </c>
      <c r="P7" s="4">
        <f t="shared" ca="1" si="0"/>
        <v>0</v>
      </c>
      <c r="Q7" s="4">
        <f t="shared" ca="1" si="0"/>
        <v>0</v>
      </c>
      <c r="R7" s="4">
        <f t="shared" ca="1" si="0"/>
        <v>0</v>
      </c>
    </row>
    <row r="8" spans="1:18">
      <c r="A8" s="37">
        <v>5</v>
      </c>
      <c r="B8" s="4">
        <v>8</v>
      </c>
      <c r="C8" s="4">
        <v>7</v>
      </c>
      <c r="D8" s="4">
        <v>-1</v>
      </c>
      <c r="E8" s="36">
        <v>0.11111112445711627</v>
      </c>
      <c r="F8" s="4">
        <f t="shared" si="1"/>
        <v>-0.11111112445711627</v>
      </c>
      <c r="H8" s="27">
        <v>5</v>
      </c>
      <c r="I8" s="4">
        <f t="shared" ca="1" si="2"/>
        <v>0</v>
      </c>
      <c r="J8" s="38">
        <f t="shared" ca="1" si="0"/>
        <v>0.85185187279504127</v>
      </c>
      <c r="K8" s="4">
        <f t="shared" ca="1" si="0"/>
        <v>0</v>
      </c>
      <c r="L8" s="4">
        <f t="shared" ca="1" si="0"/>
        <v>0</v>
      </c>
      <c r="M8" s="38">
        <f t="shared" ca="1" si="0"/>
        <v>1.3950620635281004</v>
      </c>
      <c r="N8" s="38">
        <f t="shared" ca="1" si="0"/>
        <v>-2.3209878365095618</v>
      </c>
      <c r="O8" s="4">
        <f t="shared" ca="1" si="0"/>
        <v>0</v>
      </c>
      <c r="P8" s="4">
        <f t="shared" ca="1" si="0"/>
        <v>0</v>
      </c>
      <c r="Q8" s="4">
        <f t="shared" ca="1" si="0"/>
        <v>0</v>
      </c>
      <c r="R8" s="4">
        <f t="shared" ca="1" si="0"/>
        <v>0</v>
      </c>
    </row>
    <row r="9" spans="1:18">
      <c r="A9" s="37">
        <v>6</v>
      </c>
      <c r="B9" s="4">
        <v>5</v>
      </c>
      <c r="C9" s="4">
        <v>1</v>
      </c>
      <c r="D9" s="4">
        <v>1</v>
      </c>
      <c r="E9" s="36">
        <v>0.44444442594759981</v>
      </c>
      <c r="F9" s="4">
        <f t="shared" si="1"/>
        <v>0.44444442594759981</v>
      </c>
      <c r="H9" s="27">
        <v>6</v>
      </c>
      <c r="I9" s="4">
        <f t="shared" ca="1" si="2"/>
        <v>0</v>
      </c>
      <c r="J9" s="38">
        <f t="shared" ca="1" si="0"/>
        <v>-1.6296294061317145</v>
      </c>
      <c r="K9" s="4">
        <f t="shared" ca="1" si="0"/>
        <v>0</v>
      </c>
      <c r="L9" s="4">
        <f t="shared" ca="1" si="0"/>
        <v>0</v>
      </c>
      <c r="M9" s="38">
        <f t="shared" ca="1" si="0"/>
        <v>-2.3209878365095618</v>
      </c>
      <c r="N9" s="38">
        <f t="shared" ca="1" si="0"/>
        <v>5.1358020416531796</v>
      </c>
      <c r="O9" s="4">
        <f t="shared" ca="1" si="0"/>
        <v>0</v>
      </c>
      <c r="P9" s="4">
        <f t="shared" ca="1" si="0"/>
        <v>0</v>
      </c>
      <c r="Q9" s="4">
        <f t="shared" ca="1" si="0"/>
        <v>0</v>
      </c>
      <c r="R9" s="4">
        <f t="shared" ca="1" si="0"/>
        <v>0</v>
      </c>
    </row>
    <row r="10" spans="1:18">
      <c r="A10" s="37">
        <v>7</v>
      </c>
      <c r="B10" s="4">
        <v>7</v>
      </c>
      <c r="C10" s="4">
        <v>1</v>
      </c>
      <c r="D10" s="4">
        <v>1</v>
      </c>
      <c r="E10" s="35">
        <v>0</v>
      </c>
      <c r="F10" s="4">
        <f t="shared" si="1"/>
        <v>0</v>
      </c>
      <c r="H10" s="27">
        <v>7</v>
      </c>
      <c r="I10" s="4">
        <f t="shared" ca="1" si="2"/>
        <v>0</v>
      </c>
      <c r="J10" s="4">
        <f t="shared" ca="1" si="0"/>
        <v>0</v>
      </c>
      <c r="K10" s="4">
        <f t="shared" ca="1" si="0"/>
        <v>0</v>
      </c>
      <c r="L10" s="4">
        <f t="shared" ca="1" si="0"/>
        <v>0</v>
      </c>
      <c r="M10" s="4">
        <f t="shared" ca="1" si="0"/>
        <v>0</v>
      </c>
      <c r="N10" s="4">
        <f t="shared" ca="1" si="0"/>
        <v>0</v>
      </c>
      <c r="O10" s="4">
        <f t="shared" ca="1" si="0"/>
        <v>0</v>
      </c>
      <c r="P10" s="4">
        <f t="shared" ca="1" si="0"/>
        <v>0</v>
      </c>
      <c r="Q10" s="4">
        <f t="shared" ca="1" si="0"/>
        <v>0</v>
      </c>
      <c r="R10" s="4">
        <f t="shared" ca="1" si="0"/>
        <v>0</v>
      </c>
    </row>
    <row r="11" spans="1:18">
      <c r="A11" s="37">
        <v>8</v>
      </c>
      <c r="B11" s="4">
        <v>9</v>
      </c>
      <c r="C11" s="4">
        <v>4</v>
      </c>
      <c r="D11" s="4">
        <v>1</v>
      </c>
      <c r="E11" s="35">
        <v>0</v>
      </c>
      <c r="F11" s="4">
        <f t="shared" si="1"/>
        <v>0</v>
      </c>
      <c r="H11" s="27">
        <v>8</v>
      </c>
      <c r="I11" s="4">
        <f t="shared" ca="1" si="2"/>
        <v>0</v>
      </c>
      <c r="J11" s="4">
        <f t="shared" ca="1" si="0"/>
        <v>0</v>
      </c>
      <c r="K11" s="4">
        <f t="shared" ca="1" si="0"/>
        <v>0</v>
      </c>
      <c r="L11" s="4">
        <f t="shared" ca="1" si="0"/>
        <v>0</v>
      </c>
      <c r="M11" s="4">
        <f t="shared" ca="1" si="0"/>
        <v>0</v>
      </c>
      <c r="N11" s="4">
        <f t="shared" ca="1" si="0"/>
        <v>0</v>
      </c>
      <c r="O11" s="4">
        <f t="shared" ca="1" si="0"/>
        <v>0</v>
      </c>
      <c r="P11" s="4">
        <f t="shared" ca="1" si="0"/>
        <v>0</v>
      </c>
      <c r="Q11" s="4">
        <f t="shared" ca="1" si="0"/>
        <v>0</v>
      </c>
      <c r="R11" s="4">
        <f t="shared" ca="1" si="0"/>
        <v>0</v>
      </c>
    </row>
    <row r="12" spans="1:18">
      <c r="A12" s="37">
        <v>9</v>
      </c>
      <c r="B12" s="4">
        <v>12</v>
      </c>
      <c r="C12" s="4">
        <v>7</v>
      </c>
      <c r="D12" s="4">
        <v>1</v>
      </c>
      <c r="E12" s="35">
        <v>0</v>
      </c>
      <c r="F12" s="4">
        <f t="shared" si="1"/>
        <v>0</v>
      </c>
      <c r="H12" s="27">
        <v>9</v>
      </c>
      <c r="I12" s="4">
        <f t="shared" ca="1" si="2"/>
        <v>0</v>
      </c>
      <c r="J12" s="4">
        <f t="shared" ca="1" si="0"/>
        <v>0</v>
      </c>
      <c r="K12" s="4">
        <f t="shared" ca="1" si="0"/>
        <v>0</v>
      </c>
      <c r="L12" s="4">
        <f t="shared" ca="1" si="0"/>
        <v>0</v>
      </c>
      <c r="M12" s="4">
        <f t="shared" ca="1" si="0"/>
        <v>0</v>
      </c>
      <c r="N12" s="4">
        <f t="shared" ca="1" si="0"/>
        <v>0</v>
      </c>
      <c r="O12" s="4">
        <f t="shared" ca="1" si="0"/>
        <v>0</v>
      </c>
      <c r="P12" s="4">
        <f t="shared" ca="1" si="0"/>
        <v>0</v>
      </c>
      <c r="Q12" s="4">
        <f t="shared" ca="1" si="0"/>
        <v>0</v>
      </c>
      <c r="R12" s="4">
        <f t="shared" ca="1" si="0"/>
        <v>0</v>
      </c>
    </row>
    <row r="13" spans="1:18">
      <c r="A13" s="37">
        <v>10</v>
      </c>
      <c r="B13" s="4">
        <v>13</v>
      </c>
      <c r="C13" s="4">
        <v>6</v>
      </c>
      <c r="D13" s="4">
        <v>1</v>
      </c>
      <c r="E13" s="35">
        <v>0</v>
      </c>
      <c r="F13" s="4">
        <f t="shared" si="1"/>
        <v>0</v>
      </c>
      <c r="H13" s="27">
        <v>10</v>
      </c>
      <c r="I13" s="4">
        <f t="shared" ca="1" si="2"/>
        <v>0</v>
      </c>
      <c r="J13" s="4">
        <f t="shared" ca="1" si="0"/>
        <v>0</v>
      </c>
      <c r="K13" s="4">
        <f t="shared" ca="1" si="0"/>
        <v>0</v>
      </c>
      <c r="L13" s="4">
        <f t="shared" ca="1" si="0"/>
        <v>0</v>
      </c>
      <c r="M13" s="4">
        <f t="shared" ca="1" si="0"/>
        <v>0</v>
      </c>
      <c r="N13" s="4">
        <f t="shared" ca="1" si="0"/>
        <v>0</v>
      </c>
      <c r="O13" s="4">
        <f t="shared" ca="1" si="0"/>
        <v>0</v>
      </c>
      <c r="P13" s="4">
        <f t="shared" ca="1" si="0"/>
        <v>0</v>
      </c>
      <c r="Q13" s="4">
        <f t="shared" ca="1" si="0"/>
        <v>0</v>
      </c>
      <c r="R13" s="4">
        <f t="shared" ca="1" si="0"/>
        <v>0</v>
      </c>
    </row>
    <row r="15" spans="1:18">
      <c r="D15" s="31" t="s">
        <v>13</v>
      </c>
      <c r="E15" s="32">
        <f>SUM(E4:E13)</f>
        <v>0.88888885189519884</v>
      </c>
      <c r="F15" s="33">
        <f>SUM(F4:F13)</f>
        <v>7.7715611723760958E-16</v>
      </c>
      <c r="H15" s="67" t="s">
        <v>13</v>
      </c>
      <c r="I15" s="68">
        <f ca="1">SUM(I4:R13)</f>
        <v>0.88888881490153526</v>
      </c>
    </row>
    <row r="16" spans="1:18" ht="15.75" thickBot="1"/>
    <row r="17" spans="4:9" ht="15.75" thickBot="1">
      <c r="D17" s="29" t="s">
        <v>15</v>
      </c>
      <c r="E17" s="30">
        <f ca="1">E15-1/2*I15</f>
        <v>0.44444444444443121</v>
      </c>
      <c r="H17" s="65" t="s">
        <v>29</v>
      </c>
      <c r="I17" s="66">
        <f ca="1">SQRT(I15)</f>
        <v>0.94280900234434295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G21"/>
  <sheetViews>
    <sheetView showGridLines="0" workbookViewId="0">
      <selection activeCell="L14" sqref="L14"/>
    </sheetView>
  </sheetViews>
  <sheetFormatPr baseColWidth="10" defaultRowHeight="15"/>
  <sheetData>
    <row r="3" spans="2:7">
      <c r="B3" s="27" t="s">
        <v>16</v>
      </c>
      <c r="C3" s="2" t="s">
        <v>0</v>
      </c>
      <c r="D3" s="2" t="s">
        <v>1</v>
      </c>
      <c r="E3" s="3" t="s">
        <v>2</v>
      </c>
      <c r="F3" s="8" t="s">
        <v>6</v>
      </c>
      <c r="G3" s="40" t="s">
        <v>11</v>
      </c>
    </row>
    <row r="4" spans="2:7">
      <c r="B4" s="37">
        <v>1</v>
      </c>
      <c r="C4" s="4">
        <v>1</v>
      </c>
      <c r="D4" s="4">
        <v>3</v>
      </c>
      <c r="E4" s="39">
        <v>-1</v>
      </c>
      <c r="F4" s="41">
        <f>SUM($F$17*$E$17*(C4*$C$17+D4*$D$17),$F$18*$E$18*(C4*$C$18+D4*$D$18),$F$19*$E$19*(C4*$C$19+D4*$D$19))+Formulation.1!$E$3</f>
        <v>-3.0000003757946536</v>
      </c>
      <c r="G4" s="42">
        <f>IF(F4&gt;=0,1,-1)</f>
        <v>-1</v>
      </c>
    </row>
    <row r="5" spans="2:7">
      <c r="B5" s="37">
        <v>2</v>
      </c>
      <c r="C5" s="4">
        <v>2</v>
      </c>
      <c r="D5" s="4">
        <v>1</v>
      </c>
      <c r="E5" s="39">
        <v>-1</v>
      </c>
      <c r="F5" s="41">
        <f>SUM($F$17*$E$17*(C5*$C$17+D5*$D$17),$F$18*$E$18*(C5*$C$18+D5*$D$18),$F$19*$E$19*(C5*$C$19+D5*$D$19))+Formulation.1!$E$3</f>
        <v>-1.0000003512091573</v>
      </c>
      <c r="G5" s="42">
        <f t="shared" ref="G5:G13" si="0">IF(F5&gt;=0,1,-1)</f>
        <v>-1</v>
      </c>
    </row>
    <row r="6" spans="2:7">
      <c r="B6" s="37">
        <v>3</v>
      </c>
      <c r="C6" s="4">
        <v>4</v>
      </c>
      <c r="D6" s="4">
        <v>5</v>
      </c>
      <c r="E6" s="39">
        <v>-1</v>
      </c>
      <c r="F6" s="41">
        <f>SUM($F$17*$E$17*(C6*$C$17+D6*$D$17),$F$18*$E$18*(C6*$C$18+D6*$D$18),$F$19*$E$19*(C6*$C$19+D6*$D$19))+Formulation.1!$E$3</f>
        <v>-2.3333342759797362</v>
      </c>
      <c r="G6" s="42">
        <f t="shared" si="0"/>
        <v>-1</v>
      </c>
    </row>
    <row r="7" spans="2:7">
      <c r="B7" s="37">
        <v>4</v>
      </c>
      <c r="C7" s="4">
        <v>6</v>
      </c>
      <c r="D7" s="4">
        <v>9</v>
      </c>
      <c r="E7" s="39">
        <v>-1</v>
      </c>
      <c r="F7" s="41">
        <f>SUM($F$17*$E$17*(C7*$C$17+D7*$D$17),$F$18*$E$18*(C7*$C$18+D7*$D$18),$F$19*$E$19*(C7*$C$19+D7*$D$19))+Formulation.1!$E$3</f>
        <v>-3.6666682007503177</v>
      </c>
      <c r="G7" s="42">
        <f t="shared" si="0"/>
        <v>-1</v>
      </c>
    </row>
    <row r="8" spans="2:7">
      <c r="B8" s="37">
        <v>5</v>
      </c>
      <c r="C8" s="4">
        <v>8</v>
      </c>
      <c r="D8" s="4">
        <v>7</v>
      </c>
      <c r="E8" s="39">
        <v>-1</v>
      </c>
      <c r="F8" s="41">
        <f>SUM($F$17*$E$17*(C8*$C$17+D8*$D$17),$F$18*$E$18*(C8*$C$18+D8*$D$18),$F$19*$E$19*(C8*$C$19+D8*$D$19))+Formulation.1!$E$3</f>
        <v>-1.000001645064716</v>
      </c>
      <c r="G8" s="42">
        <f t="shared" si="0"/>
        <v>-1</v>
      </c>
    </row>
    <row r="9" spans="2:7">
      <c r="B9" s="37">
        <v>6</v>
      </c>
      <c r="C9" s="4">
        <v>5</v>
      </c>
      <c r="D9" s="4">
        <v>1</v>
      </c>
      <c r="E9" s="39">
        <v>1</v>
      </c>
      <c r="F9" s="41">
        <f>SUM($F$17*$E$17*(C9*$C$17+D9*$D$17),$F$18*$E$18*(C9*$C$18+D9*$D$18),$F$19*$E$19*(C9*$C$19+D9*$D$19))+Formulation.1!$E$3</f>
        <v>0.99999924209115454</v>
      </c>
      <c r="G9" s="42">
        <f t="shared" si="0"/>
        <v>1</v>
      </c>
    </row>
    <row r="10" spans="2:7">
      <c r="B10" s="37">
        <v>7</v>
      </c>
      <c r="C10" s="4">
        <v>7</v>
      </c>
      <c r="D10" s="4">
        <v>1</v>
      </c>
      <c r="E10" s="39">
        <v>1</v>
      </c>
      <c r="F10" s="41">
        <f>SUM($F$17*$E$17*(C10*$C$17+D10*$D$17),$F$18*$E$18*(C10*$C$18+D10*$D$18),$F$19*$E$19*(C10*$C$19+D10*$D$19))+Formulation.1!$E$3</f>
        <v>2.3333323042913583</v>
      </c>
      <c r="G10" s="42">
        <f t="shared" si="0"/>
        <v>1</v>
      </c>
    </row>
    <row r="11" spans="2:7">
      <c r="B11" s="37">
        <v>8</v>
      </c>
      <c r="C11" s="4">
        <v>9</v>
      </c>
      <c r="D11" s="4">
        <v>4</v>
      </c>
      <c r="E11" s="39">
        <v>1</v>
      </c>
      <c r="F11" s="41">
        <f>SUM($F$17*$E$17*(C11*$C$17+D11*$D$17),$F$18*$E$18*(C11*$C$18+D11*$D$18),$F$19*$E$19*(C11*$C$19+D11*$D$19))+Formulation.1!$E$3</f>
        <v>1.6666651262634757</v>
      </c>
      <c r="G11" s="42">
        <f t="shared" si="0"/>
        <v>1</v>
      </c>
    </row>
    <row r="12" spans="2:7">
      <c r="B12" s="37">
        <v>9</v>
      </c>
      <c r="C12" s="4">
        <v>12</v>
      </c>
      <c r="D12" s="4">
        <v>7</v>
      </c>
      <c r="E12" s="39">
        <v>1</v>
      </c>
      <c r="F12" s="41">
        <f>SUM($F$17*$E$17*(C12*$C$17+D12*$D$17),$F$18*$E$18*(C12*$C$18+D12*$D$18),$F$19*$E$19*(C12*$C$19+D12*$D$19))+Formulation.1!$E$3</f>
        <v>1.6666644793356951</v>
      </c>
      <c r="G12" s="42">
        <f t="shared" si="0"/>
        <v>1</v>
      </c>
    </row>
    <row r="13" spans="2:7">
      <c r="B13" s="37">
        <v>10</v>
      </c>
      <c r="C13" s="4">
        <v>13</v>
      </c>
      <c r="D13" s="4">
        <v>6</v>
      </c>
      <c r="E13" s="39">
        <v>1</v>
      </c>
      <c r="F13" s="41">
        <f>SUM($F$17*$E$17*(C13*$C$17+D13*$D$17),$F$18*$E$18*(C13*$C$18+D13*$D$18),$F$19*$E$19*(C13*$C$19+D13*$D$19))+Formulation.1!$E$3</f>
        <v>2.9999977571784959</v>
      </c>
      <c r="G13" s="42">
        <f t="shared" si="0"/>
        <v>1</v>
      </c>
    </row>
    <row r="15" spans="2:7">
      <c r="B15" t="s">
        <v>17</v>
      </c>
    </row>
    <row r="16" spans="2:7">
      <c r="B16" s="27" t="s">
        <v>16</v>
      </c>
      <c r="C16" s="2" t="s">
        <v>0</v>
      </c>
      <c r="D16" s="2" t="s">
        <v>1</v>
      </c>
      <c r="E16" s="3" t="s">
        <v>2</v>
      </c>
      <c r="F16" s="7" t="s">
        <v>12</v>
      </c>
    </row>
    <row r="17" spans="2:6">
      <c r="B17" s="37">
        <v>2</v>
      </c>
      <c r="C17" s="4">
        <v>2</v>
      </c>
      <c r="D17" s="4">
        <v>1</v>
      </c>
      <c r="E17" s="4">
        <v>-1</v>
      </c>
      <c r="F17" s="44">
        <v>0.33333330149048279</v>
      </c>
    </row>
    <row r="18" spans="2:6">
      <c r="B18" s="37">
        <v>5</v>
      </c>
      <c r="C18" s="4">
        <v>8</v>
      </c>
      <c r="D18" s="4">
        <v>7</v>
      </c>
      <c r="E18" s="4">
        <v>-1</v>
      </c>
      <c r="F18" s="44">
        <v>0.11111112445711627</v>
      </c>
    </row>
    <row r="19" spans="2:6">
      <c r="B19" s="37">
        <v>6</v>
      </c>
      <c r="C19" s="4">
        <v>5</v>
      </c>
      <c r="D19" s="4">
        <v>1</v>
      </c>
      <c r="E19" s="4">
        <v>1</v>
      </c>
      <c r="F19" s="44">
        <v>0.44444442594759981</v>
      </c>
    </row>
    <row r="21" spans="2:6">
      <c r="B21" s="31" t="s">
        <v>18</v>
      </c>
      <c r="C21" s="45">
        <f>(1-E17*(C17*Formulation.1!$C$3+Classement.Points.Supports!D17*Formulation.1!$D$3))/E17</f>
        <v>-1.6666666666666667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13"/>
  <sheetViews>
    <sheetView showGridLines="0" workbookViewId="0">
      <selection activeCell="H10" sqref="H10"/>
    </sheetView>
  </sheetViews>
  <sheetFormatPr baseColWidth="10" defaultRowHeight="15"/>
  <sheetData>
    <row r="2" spans="2:6">
      <c r="B2" t="s">
        <v>17</v>
      </c>
    </row>
    <row r="3" spans="2:6">
      <c r="B3" s="27" t="s">
        <v>16</v>
      </c>
      <c r="C3" s="2" t="s">
        <v>0</v>
      </c>
      <c r="D3" s="2" t="s">
        <v>1</v>
      </c>
      <c r="E3" s="3" t="s">
        <v>2</v>
      </c>
      <c r="F3" s="7" t="s">
        <v>12</v>
      </c>
    </row>
    <row r="4" spans="2:6">
      <c r="B4" s="37">
        <v>2</v>
      </c>
      <c r="C4" s="4">
        <v>2</v>
      </c>
      <c r="D4" s="4">
        <v>1</v>
      </c>
      <c r="E4" s="4">
        <v>-1</v>
      </c>
      <c r="F4" s="44">
        <v>0.33333330149048279</v>
      </c>
    </row>
    <row r="5" spans="2:6">
      <c r="B5" s="37">
        <v>5</v>
      </c>
      <c r="C5" s="4">
        <v>8</v>
      </c>
      <c r="D5" s="4">
        <v>7</v>
      </c>
      <c r="E5" s="4">
        <v>-1</v>
      </c>
      <c r="F5" s="44">
        <v>0.11111112445711627</v>
      </c>
    </row>
    <row r="6" spans="2:6">
      <c r="B6" s="37">
        <v>6</v>
      </c>
      <c r="C6" s="4">
        <v>5</v>
      </c>
      <c r="D6" s="4">
        <v>1</v>
      </c>
      <c r="E6" s="4">
        <v>1</v>
      </c>
      <c r="F6" s="44">
        <v>0.44444442594759981</v>
      </c>
    </row>
    <row r="8" spans="2:6">
      <c r="B8" s="43" t="s">
        <v>3</v>
      </c>
      <c r="C8" s="73">
        <f>SUM(F4*E4*C4,F5*E5*C5,F6*E6*C6)</f>
        <v>0.66666653110010321</v>
      </c>
    </row>
    <row r="9" spans="2:6">
      <c r="B9" s="31" t="s">
        <v>4</v>
      </c>
      <c r="C9" s="74">
        <f>F4*E4*D4+F5*E5*D5+F6*E6*D6</f>
        <v>-0.66666674674269688</v>
      </c>
    </row>
    <row r="11" spans="2:6">
      <c r="B11" s="69" t="s">
        <v>5</v>
      </c>
      <c r="C11" s="73">
        <f>(1-E4*MMULT(C4:D4,$C$8:$C$9))/E4</f>
        <v>-1.6666663154575097</v>
      </c>
    </row>
    <row r="12" spans="2:6">
      <c r="B12" s="70"/>
      <c r="C12" s="75">
        <f t="shared" ref="C12:C13" si="0">(1-E5*MMULT(C5:D5,$C$8:$C$9))/E5</f>
        <v>-1.6666650216019478</v>
      </c>
    </row>
    <row r="13" spans="2:6">
      <c r="B13" s="71"/>
      <c r="C13" s="76">
        <f t="shared" si="0"/>
        <v>-1.6666659087578193</v>
      </c>
    </row>
  </sheetData>
  <mergeCells count="1">
    <mergeCell ref="B11:B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L29"/>
  <sheetViews>
    <sheetView showGridLines="0" workbookViewId="0">
      <selection activeCell="N24" sqref="N24"/>
    </sheetView>
  </sheetViews>
  <sheetFormatPr baseColWidth="10" defaultRowHeight="15"/>
  <cols>
    <col min="3" max="3" width="8.140625" customWidth="1"/>
    <col min="4" max="4" width="9.140625" customWidth="1"/>
    <col min="5" max="5" width="8.140625" customWidth="1"/>
    <col min="6" max="6" width="6" customWidth="1"/>
    <col min="7" max="7" width="6.5703125" customWidth="1"/>
    <col min="8" max="8" width="6.42578125" customWidth="1"/>
  </cols>
  <sheetData>
    <row r="2" spans="2:8">
      <c r="C2" s="52" t="s">
        <v>3</v>
      </c>
      <c r="D2" s="52" t="s">
        <v>4</v>
      </c>
      <c r="E2" s="52" t="s">
        <v>5</v>
      </c>
    </row>
    <row r="3" spans="2:8">
      <c r="C3" s="53">
        <v>0.33333333333333337</v>
      </c>
      <c r="D3" s="53">
        <v>-0.33333333333333348</v>
      </c>
      <c r="E3" s="53">
        <v>-0.66666666666666607</v>
      </c>
    </row>
    <row r="4" spans="2:8">
      <c r="B4" s="46" t="s">
        <v>16</v>
      </c>
      <c r="C4" s="2" t="s">
        <v>0</v>
      </c>
      <c r="D4" s="2" t="s">
        <v>1</v>
      </c>
      <c r="E4" s="3" t="s">
        <v>2</v>
      </c>
      <c r="F4" s="49" t="s">
        <v>19</v>
      </c>
      <c r="G4" s="51" t="s">
        <v>23</v>
      </c>
      <c r="H4" s="50" t="s">
        <v>20</v>
      </c>
    </row>
    <row r="5" spans="2:8">
      <c r="B5" s="37">
        <v>1</v>
      </c>
      <c r="C5" s="4">
        <v>1</v>
      </c>
      <c r="D5" s="4">
        <v>1</v>
      </c>
      <c r="E5" s="4">
        <v>-1</v>
      </c>
      <c r="F5" s="48">
        <v>0.33333333333333393</v>
      </c>
      <c r="G5" s="54">
        <f>1-F5</f>
        <v>0.66666666666666607</v>
      </c>
      <c r="H5" s="54">
        <f t="shared" ref="H5:H14" si="0">E5*($C$3*C5+$D$3*D5+$E$3)</f>
        <v>0.66666666666666619</v>
      </c>
    </row>
    <row r="6" spans="2:8">
      <c r="B6" s="37">
        <v>2</v>
      </c>
      <c r="C6" s="4">
        <v>4</v>
      </c>
      <c r="D6" s="4">
        <v>5</v>
      </c>
      <c r="E6" s="4">
        <v>-1</v>
      </c>
      <c r="F6" s="48">
        <v>0</v>
      </c>
      <c r="G6" s="54">
        <f t="shared" ref="G6:G14" si="1">1-F6</f>
        <v>1</v>
      </c>
      <c r="H6" s="54">
        <f t="shared" si="0"/>
        <v>1</v>
      </c>
    </row>
    <row r="7" spans="2:8">
      <c r="B7" s="37">
        <v>3</v>
      </c>
      <c r="C7" s="4">
        <v>6</v>
      </c>
      <c r="D7" s="4">
        <v>9</v>
      </c>
      <c r="E7" s="4">
        <v>-1</v>
      </c>
      <c r="F7" s="48">
        <v>0</v>
      </c>
      <c r="G7" s="47">
        <f t="shared" si="1"/>
        <v>1</v>
      </c>
      <c r="H7" s="47">
        <f t="shared" si="0"/>
        <v>1.6666666666666674</v>
      </c>
    </row>
    <row r="8" spans="2:8">
      <c r="B8" s="37">
        <v>4</v>
      </c>
      <c r="C8" s="4">
        <v>8</v>
      </c>
      <c r="D8" s="4">
        <v>7</v>
      </c>
      <c r="E8" s="4">
        <v>-1</v>
      </c>
      <c r="F8" s="48">
        <v>0.6666666666666663</v>
      </c>
      <c r="G8" s="54">
        <f t="shared" si="1"/>
        <v>0.3333333333333337</v>
      </c>
      <c r="H8" s="54">
        <f t="shared" si="0"/>
        <v>0.33333333333333348</v>
      </c>
    </row>
    <row r="9" spans="2:8">
      <c r="B9" s="37">
        <v>5</v>
      </c>
      <c r="C9" s="4">
        <v>7</v>
      </c>
      <c r="D9" s="4">
        <v>1</v>
      </c>
      <c r="E9" s="4">
        <v>-1</v>
      </c>
      <c r="F9" s="48">
        <v>2.3333333333333344</v>
      </c>
      <c r="G9" s="54">
        <f t="shared" si="1"/>
        <v>-1.3333333333333344</v>
      </c>
      <c r="H9" s="54">
        <f t="shared" si="0"/>
        <v>-1.3333333333333339</v>
      </c>
    </row>
    <row r="10" spans="2:8">
      <c r="B10" s="37">
        <v>6</v>
      </c>
      <c r="C10" s="4">
        <v>1</v>
      </c>
      <c r="D10" s="4">
        <v>3</v>
      </c>
      <c r="E10" s="4">
        <v>1</v>
      </c>
      <c r="F10" s="48">
        <v>2.3333333333333326</v>
      </c>
      <c r="G10" s="54">
        <f t="shared" si="1"/>
        <v>-1.3333333333333326</v>
      </c>
      <c r="H10" s="54">
        <f t="shared" si="0"/>
        <v>-1.333333333333333</v>
      </c>
    </row>
    <row r="11" spans="2:8">
      <c r="B11" s="37">
        <v>7</v>
      </c>
      <c r="C11" s="4">
        <v>5</v>
      </c>
      <c r="D11" s="4">
        <v>1</v>
      </c>
      <c r="E11" s="4">
        <v>1</v>
      </c>
      <c r="F11" s="48">
        <v>0.33333333333333304</v>
      </c>
      <c r="G11" s="54">
        <f t="shared" si="1"/>
        <v>0.66666666666666696</v>
      </c>
      <c r="H11" s="54">
        <f t="shared" si="0"/>
        <v>0.66666666666666741</v>
      </c>
    </row>
    <row r="12" spans="2:8">
      <c r="B12" s="37">
        <v>8</v>
      </c>
      <c r="C12" s="4">
        <v>13</v>
      </c>
      <c r="D12" s="4">
        <v>6</v>
      </c>
      <c r="E12" s="4">
        <v>1</v>
      </c>
      <c r="F12" s="48">
        <v>0</v>
      </c>
      <c r="G12" s="47">
        <f t="shared" si="1"/>
        <v>1</v>
      </c>
      <c r="H12" s="47">
        <f t="shared" si="0"/>
        <v>1.666666666666667</v>
      </c>
    </row>
    <row r="13" spans="2:8">
      <c r="B13" s="37">
        <v>9</v>
      </c>
      <c r="C13" s="4">
        <v>9</v>
      </c>
      <c r="D13" s="4">
        <v>4</v>
      </c>
      <c r="E13" s="4">
        <v>1</v>
      </c>
      <c r="F13" s="48">
        <v>0</v>
      </c>
      <c r="G13" s="54">
        <f t="shared" si="1"/>
        <v>1</v>
      </c>
      <c r="H13" s="54">
        <f t="shared" si="0"/>
        <v>1.0000000000000004</v>
      </c>
    </row>
    <row r="14" spans="2:8">
      <c r="B14" s="37">
        <v>10</v>
      </c>
      <c r="C14" s="4">
        <v>12</v>
      </c>
      <c r="D14" s="4">
        <v>7</v>
      </c>
      <c r="E14" s="4">
        <v>1</v>
      </c>
      <c r="F14" s="48">
        <v>0</v>
      </c>
      <c r="G14" s="54">
        <f t="shared" si="1"/>
        <v>1</v>
      </c>
      <c r="H14" s="54">
        <f t="shared" si="0"/>
        <v>0.99999999999999956</v>
      </c>
    </row>
    <row r="16" spans="2:8">
      <c r="D16" s="57" t="s">
        <v>22</v>
      </c>
      <c r="E16" s="58">
        <v>5</v>
      </c>
    </row>
    <row r="18" spans="4:12">
      <c r="D18" s="55" t="s">
        <v>21</v>
      </c>
      <c r="E18" s="56">
        <f>0.5*(C3^2+D3^2)+$E$16*SUM(F5:F14)</f>
        <v>30.111111111111114</v>
      </c>
    </row>
    <row r="25" spans="4:12">
      <c r="I25" s="77" t="s">
        <v>0</v>
      </c>
      <c r="J25" s="32" t="s">
        <v>1</v>
      </c>
      <c r="K25" s="32" t="s">
        <v>9</v>
      </c>
      <c r="L25" s="78" t="s">
        <v>10</v>
      </c>
    </row>
    <row r="26" spans="4:12">
      <c r="I26" s="79">
        <v>1</v>
      </c>
      <c r="J26" s="80">
        <f>(-$C$3*$I26-$E$3)/$D$3</f>
        <v>-0.99999999999999767</v>
      </c>
      <c r="K26" s="80">
        <f>(-$C$3*$I26-$E$3-1/$J$29)/$D$3</f>
        <v>2.0000000000000009</v>
      </c>
      <c r="L26" s="81">
        <f>(-$C$3*$I26-$E$3+1/$J$29)/$D$3</f>
        <v>-3.999999999999996</v>
      </c>
    </row>
    <row r="27" spans="4:12">
      <c r="I27" s="82">
        <v>14</v>
      </c>
      <c r="J27" s="83">
        <f>(-$C$3*$I27-$E$3)/$D$3</f>
        <v>11.999999999999996</v>
      </c>
      <c r="K27" s="83">
        <f>(-$C$3*$I27-$E$3-1/$J$29)/$D$3</f>
        <v>14.999999999999996</v>
      </c>
      <c r="L27" s="84">
        <f>(-$C$3*$I27-$E$3+1/$J$29)/$D$3</f>
        <v>8.9999999999999982</v>
      </c>
    </row>
    <row r="29" spans="4:12">
      <c r="I29" s="31" t="s">
        <v>27</v>
      </c>
      <c r="J29" s="72">
        <v>1</v>
      </c>
    </row>
  </sheetData>
  <sortState ref="C5:E14">
    <sortCondition ref="E4:E1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7"/>
  <sheetViews>
    <sheetView showGridLines="0" workbookViewId="0">
      <selection activeCell="F27" sqref="F27"/>
    </sheetView>
  </sheetViews>
  <sheetFormatPr baseColWidth="10" defaultRowHeight="15"/>
  <cols>
    <col min="2" max="2" width="7.7109375" customWidth="1"/>
  </cols>
  <sheetData>
    <row r="2" spans="2:7">
      <c r="C2" s="10" t="s">
        <v>3</v>
      </c>
      <c r="D2" s="11" t="s">
        <v>4</v>
      </c>
      <c r="E2" s="12" t="s">
        <v>5</v>
      </c>
    </row>
    <row r="3" spans="2:7">
      <c r="C3" s="13">
        <v>0.66666666666666685</v>
      </c>
      <c r="D3" s="14">
        <v>-0.66666666666666696</v>
      </c>
      <c r="E3" s="15">
        <v>-1.6666666666666665</v>
      </c>
    </row>
    <row r="4" spans="2:7">
      <c r="B4" s="25" t="s">
        <v>16</v>
      </c>
      <c r="C4" s="2" t="s">
        <v>0</v>
      </c>
      <c r="D4" s="2" t="s">
        <v>1</v>
      </c>
      <c r="E4" s="3" t="s">
        <v>2</v>
      </c>
      <c r="F4" s="8" t="s">
        <v>6</v>
      </c>
      <c r="G4" s="59" t="s">
        <v>26</v>
      </c>
    </row>
    <row r="5" spans="2:7">
      <c r="B5" s="26">
        <v>1</v>
      </c>
      <c r="C5" s="4">
        <v>1</v>
      </c>
      <c r="D5" s="4">
        <v>3</v>
      </c>
      <c r="E5" s="4">
        <v>-1</v>
      </c>
      <c r="F5" s="41">
        <f t="shared" ref="F5:F14" si="0">$C$3*C5+$D$3*D5+$E$3</f>
        <v>-3.0000000000000004</v>
      </c>
      <c r="G5" s="60">
        <f>1/(1+EXP(-($E$16*F5+$E$17)))</f>
        <v>1.9077197315258147E-2</v>
      </c>
    </row>
    <row r="6" spans="2:7">
      <c r="B6" s="26">
        <v>2</v>
      </c>
      <c r="C6" s="4">
        <v>2</v>
      </c>
      <c r="D6" s="4">
        <v>1</v>
      </c>
      <c r="E6" s="4">
        <v>-1</v>
      </c>
      <c r="F6" s="41">
        <f t="shared" si="0"/>
        <v>-0.99999999999999978</v>
      </c>
      <c r="G6" s="60">
        <f t="shared" ref="G6:G14" si="1">1/(1+EXP(-($E$16*F6+$E$17)))</f>
        <v>0.21416501695744142</v>
      </c>
    </row>
    <row r="7" spans="2:7">
      <c r="B7" s="26">
        <v>3</v>
      </c>
      <c r="C7" s="4">
        <v>4</v>
      </c>
      <c r="D7" s="4">
        <v>5</v>
      </c>
      <c r="E7" s="4">
        <v>-1</v>
      </c>
      <c r="F7" s="41">
        <f t="shared" si="0"/>
        <v>-2.3333333333333339</v>
      </c>
      <c r="G7" s="60">
        <f t="shared" si="1"/>
        <v>4.4787703049786701E-2</v>
      </c>
    </row>
    <row r="8" spans="2:7">
      <c r="B8" s="26">
        <v>4</v>
      </c>
      <c r="C8" s="4">
        <v>6</v>
      </c>
      <c r="D8" s="4">
        <v>9</v>
      </c>
      <c r="E8" s="4">
        <v>-1</v>
      </c>
      <c r="F8" s="41">
        <f t="shared" si="0"/>
        <v>-3.6666666666666683</v>
      </c>
      <c r="G8" s="60">
        <f t="shared" si="1"/>
        <v>8.0022348142162174E-3</v>
      </c>
    </row>
    <row r="9" spans="2:7">
      <c r="B9" s="26">
        <v>5</v>
      </c>
      <c r="C9" s="4">
        <v>8</v>
      </c>
      <c r="D9" s="4">
        <v>7</v>
      </c>
      <c r="E9" s="4">
        <v>-1</v>
      </c>
      <c r="F9" s="41">
        <f t="shared" si="0"/>
        <v>-1.0000000000000004</v>
      </c>
      <c r="G9" s="60">
        <f t="shared" si="1"/>
        <v>0.21416501695744131</v>
      </c>
    </row>
    <row r="10" spans="2:7">
      <c r="B10" s="26">
        <v>6</v>
      </c>
      <c r="C10" s="4">
        <v>5</v>
      </c>
      <c r="D10" s="4">
        <v>1</v>
      </c>
      <c r="E10" s="4">
        <v>1</v>
      </c>
      <c r="F10" s="41">
        <f t="shared" si="0"/>
        <v>1.0000000000000009</v>
      </c>
      <c r="G10" s="60">
        <f t="shared" si="1"/>
        <v>0.79248994144036455</v>
      </c>
    </row>
    <row r="11" spans="2:7">
      <c r="B11" s="26">
        <v>7</v>
      </c>
      <c r="C11" s="4">
        <v>7</v>
      </c>
      <c r="D11" s="4">
        <v>1</v>
      </c>
      <c r="E11" s="4">
        <v>1</v>
      </c>
      <c r="F11" s="41">
        <f t="shared" si="0"/>
        <v>2.3333333333333344</v>
      </c>
      <c r="G11" s="60">
        <f t="shared" si="1"/>
        <v>0.95689274505891386</v>
      </c>
    </row>
    <row r="12" spans="2:7">
      <c r="B12" s="26">
        <v>8</v>
      </c>
      <c r="C12" s="4">
        <v>9</v>
      </c>
      <c r="D12" s="4">
        <v>4</v>
      </c>
      <c r="E12" s="4">
        <v>1</v>
      </c>
      <c r="F12" s="41">
        <f t="shared" si="0"/>
        <v>1.6666666666666674</v>
      </c>
      <c r="G12" s="60">
        <f t="shared" si="1"/>
        <v>0.90203119570244616</v>
      </c>
    </row>
    <row r="13" spans="2:7">
      <c r="B13" s="26">
        <v>9</v>
      </c>
      <c r="C13" s="4">
        <v>12</v>
      </c>
      <c r="D13" s="4">
        <v>7</v>
      </c>
      <c r="E13" s="4">
        <v>1</v>
      </c>
      <c r="F13" s="41">
        <f t="shared" si="0"/>
        <v>1.6666666666666665</v>
      </c>
      <c r="G13" s="60">
        <f t="shared" si="1"/>
        <v>0.90203119570244594</v>
      </c>
    </row>
    <row r="14" spans="2:7">
      <c r="B14" s="26">
        <v>10</v>
      </c>
      <c r="C14" s="4">
        <v>13</v>
      </c>
      <c r="D14" s="4">
        <v>6</v>
      </c>
      <c r="E14" s="4">
        <v>1</v>
      </c>
      <c r="F14" s="41">
        <f t="shared" si="0"/>
        <v>3.0000000000000013</v>
      </c>
      <c r="G14" s="60">
        <f t="shared" si="1"/>
        <v>0.98165710930225669</v>
      </c>
    </row>
    <row r="16" spans="2:7">
      <c r="D16" s="43" t="s">
        <v>24</v>
      </c>
      <c r="E16" s="62">
        <v>1.32</v>
      </c>
    </row>
    <row r="17" spans="4:5">
      <c r="D17" s="61" t="s">
        <v>25</v>
      </c>
      <c r="E17" s="63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data</vt:lpstr>
      <vt:lpstr>Formulation.1</vt:lpstr>
      <vt:lpstr>Formulation.2</vt:lpstr>
      <vt:lpstr>Classement.Points.Supports</vt:lpstr>
      <vt:lpstr>Coef.Hyperplan</vt:lpstr>
      <vt:lpstr>Relaxation</vt:lpstr>
      <vt:lpstr>Platt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Ricco</cp:lastModifiedBy>
  <dcterms:created xsi:type="dcterms:W3CDTF">2016-05-09T13:55:36Z</dcterms:created>
  <dcterms:modified xsi:type="dcterms:W3CDTF">2016-05-12T16:02:42Z</dcterms:modified>
</cp:coreProperties>
</file>