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taMining\Databases_for_mining\dataset_for_soft_dev_and_comparison\poisson_regression\zip\"/>
    </mc:Choice>
  </mc:AlternateContent>
  <xr:revisionPtr revIDLastSave="0" documentId="13_ncr:1_{BE317E45-F632-4684-A2AA-1B7C65798A88}" xr6:coauthVersionLast="43" xr6:coauthVersionMax="43" xr10:uidLastSave="{00000000-0000-0000-0000-000000000000}"/>
  <bookViews>
    <workbookView xWindow="28680" yWindow="-120" windowWidth="29040" windowHeight="15840" xr2:uid="{00000000-000D-0000-FFFF-FFFF00000000}"/>
  </bookViews>
  <sheets>
    <sheet name="calculs.zip" sheetId="5" r:id="rId1"/>
  </sheets>
  <definedNames>
    <definedName name="solver_adj" localSheetId="0" hidden="1">'calculs.zip'!$C$2:$E$2,'calculs.zip'!$C$1,'calculs.zip'!$F$1:$G$1</definedName>
    <definedName name="solver_cvg" localSheetId="0" hidden="1">0.0001</definedName>
    <definedName name="solver_drv" localSheetId="0" hidden="1">2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2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'calculs.zip'!$J$27</definedName>
    <definedName name="solver_pre" localSheetId="0" hidden="1">0.000001</definedName>
    <definedName name="solver_rbv" localSheetId="0" hidden="1">2</definedName>
    <definedName name="solver_rlx" localSheetId="0" hidden="1">2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1</definedName>
    <definedName name="solver_val" localSheetId="0" hidden="1">0</definedName>
    <definedName name="solver_ver" localSheetId="0" hidden="1">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5" i="5" l="1"/>
  <c r="Q6" i="5"/>
  <c r="Q7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4" i="5"/>
  <c r="I5" i="5" l="1"/>
  <c r="N5" i="5" s="1"/>
  <c r="I6" i="5"/>
  <c r="N6" i="5" s="1"/>
  <c r="I7" i="5"/>
  <c r="N7" i="5" s="1"/>
  <c r="I8" i="5"/>
  <c r="N8" i="5" s="1"/>
  <c r="I9" i="5"/>
  <c r="N9" i="5" s="1"/>
  <c r="I10" i="5"/>
  <c r="N10" i="5" s="1"/>
  <c r="I11" i="5"/>
  <c r="N11" i="5" s="1"/>
  <c r="I12" i="5"/>
  <c r="N12" i="5" s="1"/>
  <c r="I13" i="5"/>
  <c r="N13" i="5" s="1"/>
  <c r="I14" i="5"/>
  <c r="N14" i="5" s="1"/>
  <c r="I15" i="5"/>
  <c r="N15" i="5" s="1"/>
  <c r="I16" i="5"/>
  <c r="N16" i="5" s="1"/>
  <c r="I17" i="5"/>
  <c r="N17" i="5" s="1"/>
  <c r="I18" i="5"/>
  <c r="N18" i="5" s="1"/>
  <c r="I19" i="5"/>
  <c r="N19" i="5" s="1"/>
  <c r="I20" i="5"/>
  <c r="N20" i="5" s="1"/>
  <c r="I21" i="5"/>
  <c r="N21" i="5" s="1"/>
  <c r="I22" i="5"/>
  <c r="N22" i="5" s="1"/>
  <c r="I23" i="5"/>
  <c r="N23" i="5" s="1"/>
  <c r="I4" i="5"/>
  <c r="N4" i="5" s="1"/>
  <c r="K5" i="5" l="1"/>
  <c r="K6" i="5"/>
  <c r="K7" i="5"/>
  <c r="K8" i="5"/>
  <c r="K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L5" i="5"/>
  <c r="L6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4" i="5"/>
  <c r="K4" i="5"/>
  <c r="H5" i="5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4" i="5"/>
  <c r="K23" i="5" l="1"/>
  <c r="O23" i="5"/>
  <c r="S23" i="5" s="1"/>
  <c r="T23" i="5" s="1"/>
  <c r="O7" i="5"/>
  <c r="S7" i="5" s="1"/>
  <c r="T7" i="5" s="1"/>
  <c r="O4" i="5"/>
  <c r="S4" i="5" s="1"/>
  <c r="T4" i="5" s="1"/>
  <c r="O6" i="5"/>
  <c r="S6" i="5" s="1"/>
  <c r="T6" i="5" s="1"/>
  <c r="K14" i="5"/>
  <c r="O14" i="5"/>
  <c r="S14" i="5" s="1"/>
  <c r="T14" i="5" s="1"/>
  <c r="K13" i="5"/>
  <c r="O13" i="5"/>
  <c r="S13" i="5" s="1"/>
  <c r="T13" i="5" s="1"/>
  <c r="O5" i="5"/>
  <c r="S5" i="5" s="1"/>
  <c r="T5" i="5" s="1"/>
  <c r="K22" i="5"/>
  <c r="O22" i="5"/>
  <c r="S22" i="5" s="1"/>
  <c r="T22" i="5" s="1"/>
  <c r="K20" i="5"/>
  <c r="O20" i="5"/>
  <c r="S20" i="5" s="1"/>
  <c r="T20" i="5" s="1"/>
  <c r="K12" i="5"/>
  <c r="O12" i="5"/>
  <c r="S12" i="5" s="1"/>
  <c r="T12" i="5" s="1"/>
  <c r="K16" i="5"/>
  <c r="O16" i="5"/>
  <c r="S16" i="5" s="1"/>
  <c r="T16" i="5" s="1"/>
  <c r="K21" i="5"/>
  <c r="O21" i="5"/>
  <c r="S21" i="5" s="1"/>
  <c r="T21" i="5" s="1"/>
  <c r="K19" i="5"/>
  <c r="O19" i="5"/>
  <c r="S19" i="5" s="1"/>
  <c r="T19" i="5" s="1"/>
  <c r="K11" i="5"/>
  <c r="O11" i="5"/>
  <c r="S11" i="5" s="1"/>
  <c r="T11" i="5" s="1"/>
  <c r="K10" i="5"/>
  <c r="O10" i="5"/>
  <c r="S10" i="5" s="1"/>
  <c r="T10" i="5" s="1"/>
  <c r="K15" i="5"/>
  <c r="O15" i="5"/>
  <c r="S15" i="5" s="1"/>
  <c r="T15" i="5" s="1"/>
  <c r="K18" i="5"/>
  <c r="O18" i="5"/>
  <c r="S18" i="5" s="1"/>
  <c r="T18" i="5" s="1"/>
  <c r="K17" i="5"/>
  <c r="O17" i="5"/>
  <c r="S17" i="5" s="1"/>
  <c r="T17" i="5" s="1"/>
  <c r="O9" i="5"/>
  <c r="S9" i="5" s="1"/>
  <c r="T9" i="5" s="1"/>
  <c r="O8" i="5"/>
  <c r="S8" i="5" s="1"/>
  <c r="T8" i="5" s="1"/>
  <c r="J9" i="5"/>
  <c r="J8" i="5"/>
  <c r="J7" i="5"/>
  <c r="J6" i="5"/>
  <c r="J5" i="5"/>
  <c r="L9" i="5"/>
  <c r="L8" i="5"/>
  <c r="L7" i="5"/>
  <c r="J4" i="5"/>
  <c r="K25" i="5" l="1"/>
  <c r="L25" i="5"/>
  <c r="J25" i="5"/>
  <c r="J27" i="5" l="1"/>
</calcChain>
</file>

<file path=xl/sharedStrings.xml><?xml version="1.0" encoding="utf-8"?>
<sst xmlns="http://schemas.openxmlformats.org/spreadsheetml/2006/main" count="24" uniqueCount="24">
  <si>
    <t>Affairs</t>
  </si>
  <si>
    <t>Gender</t>
  </si>
  <si>
    <t>YearsMarried</t>
  </si>
  <si>
    <t>Occupation</t>
  </si>
  <si>
    <t>RatingMarriage</t>
  </si>
  <si>
    <t>SUM</t>
  </si>
  <si>
    <t>Constante</t>
  </si>
  <si>
    <t>Coefficients Poisson</t>
  </si>
  <si>
    <t>Coefficients Logistique</t>
  </si>
  <si>
    <t>L1</t>
  </si>
  <si>
    <t>L2</t>
  </si>
  <si>
    <t>L3</t>
  </si>
  <si>
    <t>Mu_i</t>
  </si>
  <si>
    <t>Lambda_i</t>
  </si>
  <si>
    <t>pi_i</t>
  </si>
  <si>
    <t>y^_i</t>
  </si>
  <si>
    <t>r^_i</t>
  </si>
  <si>
    <t>rp^_i</t>
  </si>
  <si>
    <t>Résidus</t>
  </si>
  <si>
    <t>Brut</t>
  </si>
  <si>
    <t>Pearson</t>
  </si>
  <si>
    <t>LL(a,b)</t>
  </si>
  <si>
    <t>P^(Y = y_i)</t>
  </si>
  <si>
    <t>n°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</si>
</sst>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0"/>
    <numFmt numFmtId="165" formatCode="0.0000"/>
    <numFmt numFmtId="166" formatCode="0.000"/>
  </numFmts>
  <fonts count="10" x14ac:knownFonts="1">
    <font>
      <sz val="10"/>
      <name val="Arial"/>
    </font>
    <font>
      <b/>
      <sz val="10"/>
      <color theme="7" tint="-0.249977111117893"/>
      <name val="Arial"/>
      <family val="2"/>
    </font>
    <font>
      <sz val="10"/>
      <name val="Arial"/>
      <family val="2"/>
    </font>
    <font>
      <b/>
      <sz val="10"/>
      <color theme="5" tint="-0.249977111117893"/>
      <name val="Arial"/>
      <family val="2"/>
    </font>
    <font>
      <sz val="10"/>
      <color theme="9" tint="-0.249977111117893"/>
      <name val="Arial"/>
      <family val="2"/>
    </font>
    <font>
      <b/>
      <sz val="10"/>
      <name val="Arial"/>
      <family val="2"/>
    </font>
    <font>
      <b/>
      <sz val="10"/>
      <color theme="9" tint="-0.249977111117893"/>
      <name val="Arial"/>
      <family val="2"/>
    </font>
    <font>
      <b/>
      <sz val="10"/>
      <color theme="4"/>
      <name val="Arial"/>
      <family val="2"/>
    </font>
    <font>
      <b/>
      <sz val="10"/>
      <color rgb="FF7030A0"/>
      <name val="Arial"/>
      <family val="2"/>
    </font>
    <font>
      <sz val="10"/>
      <color theme="0" tint="-0.499984740745262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164" fontId="3" fillId="0" borderId="0" xfId="0" applyNumberFormat="1" applyFont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165" fontId="0" fillId="0" borderId="3" xfId="0" applyNumberFormat="1" applyBorder="1"/>
    <xf numFmtId="0" fontId="2" fillId="0" borderId="7" xfId="0" applyFont="1" applyBorder="1"/>
    <xf numFmtId="0" fontId="0" fillId="2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165" fontId="0" fillId="0" borderId="8" xfId="0" applyNumberFormat="1" applyBorder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6" borderId="8" xfId="0" applyFont="1" applyFill="1" applyBorder="1" applyAlignment="1">
      <alignment horizontal="center"/>
    </xf>
    <xf numFmtId="165" fontId="0" fillId="0" borderId="2" xfId="0" applyNumberFormat="1" applyBorder="1"/>
    <xf numFmtId="0" fontId="6" fillId="0" borderId="0" xfId="0" applyFont="1" applyAlignment="1">
      <alignment horizontal="right"/>
    </xf>
    <xf numFmtId="165" fontId="0" fillId="0" borderId="0" xfId="0" applyNumberFormat="1" applyBorder="1"/>
    <xf numFmtId="0" fontId="0" fillId="7" borderId="8" xfId="0" applyFill="1" applyBorder="1" applyAlignment="1">
      <alignment horizontal="center"/>
    </xf>
    <xf numFmtId="0" fontId="2" fillId="9" borderId="8" xfId="0" applyFont="1" applyFill="1" applyBorder="1" applyAlignment="1">
      <alignment horizontal="center"/>
    </xf>
    <xf numFmtId="0" fontId="2" fillId="8" borderId="8" xfId="0" applyFont="1" applyFill="1" applyBorder="1" applyAlignment="1">
      <alignment horizontal="center"/>
    </xf>
    <xf numFmtId="0" fontId="0" fillId="6" borderId="9" xfId="0" applyFont="1" applyFill="1" applyBorder="1" applyAlignment="1">
      <alignment horizontal="center"/>
    </xf>
    <xf numFmtId="0" fontId="0" fillId="0" borderId="3" xfId="0" applyBorder="1"/>
    <xf numFmtId="0" fontId="0" fillId="0" borderId="10" xfId="0" applyBorder="1"/>
    <xf numFmtId="165" fontId="0" fillId="0" borderId="6" xfId="0" applyNumberFormat="1" applyBorder="1"/>
    <xf numFmtId="0" fontId="0" fillId="0" borderId="11" xfId="0" applyBorder="1"/>
    <xf numFmtId="0" fontId="2" fillId="4" borderId="7" xfId="0" applyFont="1" applyFill="1" applyBorder="1" applyAlignment="1">
      <alignment horizontal="center"/>
    </xf>
    <xf numFmtId="0" fontId="0" fillId="7" borderId="9" xfId="0" applyFill="1" applyBorder="1" applyAlignment="1">
      <alignment horizontal="center"/>
    </xf>
    <xf numFmtId="0" fontId="4" fillId="0" borderId="1" xfId="0" applyFont="1" applyBorder="1"/>
    <xf numFmtId="0" fontId="4" fillId="0" borderId="4" xfId="0" applyFont="1" applyBorder="1"/>
    <xf numFmtId="0" fontId="4" fillId="0" borderId="5" xfId="0" applyFont="1" applyBorder="1"/>
    <xf numFmtId="165" fontId="0" fillId="0" borderId="10" xfId="0" applyNumberFormat="1" applyBorder="1"/>
    <xf numFmtId="165" fontId="0" fillId="0" borderId="11" xfId="0" applyNumberFormat="1" applyBorder="1"/>
    <xf numFmtId="0" fontId="2" fillId="6" borderId="7" xfId="0" applyFont="1" applyFill="1" applyBorder="1" applyAlignment="1">
      <alignment horizontal="center"/>
    </xf>
    <xf numFmtId="165" fontId="0" fillId="0" borderId="1" xfId="0" applyNumberFormat="1" applyBorder="1"/>
    <xf numFmtId="165" fontId="0" fillId="0" borderId="4" xfId="0" applyNumberFormat="1" applyBorder="1"/>
    <xf numFmtId="165" fontId="0" fillId="0" borderId="5" xfId="0" applyNumberFormat="1" applyBorder="1"/>
    <xf numFmtId="0" fontId="2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Border="1"/>
    <xf numFmtId="165" fontId="0" fillId="0" borderId="9" xfId="0" applyNumberFormat="1" applyBorder="1"/>
    <xf numFmtId="0" fontId="2" fillId="0" borderId="0" xfId="0" applyFont="1" applyFill="1" applyBorder="1"/>
    <xf numFmtId="0" fontId="2" fillId="13" borderId="7" xfId="0" applyFont="1" applyFill="1" applyBorder="1"/>
    <xf numFmtId="165" fontId="5" fillId="13" borderId="9" xfId="0" applyNumberFormat="1" applyFont="1" applyFill="1" applyBorder="1"/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right"/>
    </xf>
    <xf numFmtId="0" fontId="0" fillId="0" borderId="0" xfId="0" applyFill="1"/>
    <xf numFmtId="166" fontId="1" fillId="0" borderId="0" xfId="0" applyNumberFormat="1" applyFont="1" applyAlignment="1">
      <alignment horizontal="center"/>
    </xf>
    <xf numFmtId="166" fontId="0" fillId="0" borderId="0" xfId="0" applyNumberFormat="1"/>
    <xf numFmtId="166" fontId="6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166" fontId="0" fillId="0" borderId="2" xfId="0" applyNumberFormat="1" applyBorder="1"/>
    <xf numFmtId="166" fontId="0" fillId="0" borderId="0" xfId="0" applyNumberFormat="1" applyBorder="1"/>
    <xf numFmtId="166" fontId="0" fillId="0" borderId="6" xfId="0" applyNumberFormat="1" applyBorder="1"/>
    <xf numFmtId="166" fontId="7" fillId="0" borderId="0" xfId="0" applyNumberFormat="1" applyFont="1"/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15" borderId="14" xfId="0" applyFont="1" applyFill="1" applyBorder="1" applyAlignment="1">
      <alignment horizontal="center"/>
    </xf>
    <xf numFmtId="0" fontId="0" fillId="15" borderId="4" xfId="0" applyFill="1" applyBorder="1"/>
    <xf numFmtId="0" fontId="4" fillId="15" borderId="4" xfId="0" applyFont="1" applyFill="1" applyBorder="1"/>
    <xf numFmtId="0" fontId="0" fillId="15" borderId="0" xfId="0" applyFill="1" applyBorder="1"/>
    <xf numFmtId="0" fontId="0" fillId="15" borderId="10" xfId="0" applyFill="1" applyBorder="1"/>
    <xf numFmtId="0" fontId="0" fillId="10" borderId="7" xfId="0" applyFont="1" applyFill="1" applyBorder="1" applyAlignment="1">
      <alignment horizontal="center"/>
    </xf>
    <xf numFmtId="0" fontId="7" fillId="5" borderId="9" xfId="0" applyFont="1" applyFill="1" applyBorder="1" applyAlignment="1">
      <alignment horizontal="center"/>
    </xf>
    <xf numFmtId="166" fontId="0" fillId="0" borderId="1" xfId="0" applyNumberFormat="1" applyBorder="1"/>
    <xf numFmtId="166" fontId="7" fillId="0" borderId="3" xfId="0" applyNumberFormat="1" applyFont="1" applyBorder="1"/>
    <xf numFmtId="166" fontId="0" fillId="0" borderId="4" xfId="0" applyNumberFormat="1" applyBorder="1"/>
    <xf numFmtId="166" fontId="7" fillId="0" borderId="10" xfId="0" applyNumberFormat="1" applyFont="1" applyBorder="1"/>
    <xf numFmtId="166" fontId="0" fillId="0" borderId="5" xfId="0" applyNumberFormat="1" applyBorder="1"/>
    <xf numFmtId="166" fontId="7" fillId="0" borderId="11" xfId="0" applyNumberFormat="1" applyFont="1" applyBorder="1"/>
    <xf numFmtId="166" fontId="8" fillId="0" borderId="13" xfId="0" applyNumberFormat="1" applyFont="1" applyBorder="1"/>
    <xf numFmtId="166" fontId="8" fillId="0" borderId="14" xfId="0" applyNumberFormat="1" applyFont="1" applyBorder="1"/>
    <xf numFmtId="166" fontId="8" fillId="0" borderId="15" xfId="0" applyNumberFormat="1" applyFont="1" applyBorder="1"/>
    <xf numFmtId="0" fontId="8" fillId="14" borderId="12" xfId="0" applyFont="1" applyFill="1" applyBorder="1" applyAlignment="1">
      <alignment horizontal="center"/>
    </xf>
    <xf numFmtId="0" fontId="2" fillId="11" borderId="7" xfId="0" applyFont="1" applyFill="1" applyBorder="1" applyAlignment="1">
      <alignment horizontal="center"/>
    </xf>
    <xf numFmtId="0" fontId="2" fillId="12" borderId="9" xfId="0" applyFont="1" applyFill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66" fontId="0" fillId="0" borderId="3" xfId="0" applyNumberFormat="1" applyBorder="1" applyAlignment="1">
      <alignment horizontal="center"/>
    </xf>
    <xf numFmtId="166" fontId="0" fillId="0" borderId="4" xfId="0" applyNumberFormat="1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166" fontId="0" fillId="0" borderId="5" xfId="0" applyNumberFormat="1" applyBorder="1" applyAlignment="1">
      <alignment horizontal="center"/>
    </xf>
    <xf numFmtId="166" fontId="0" fillId="0" borderId="11" xfId="0" applyNumberFormat="1" applyBorder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73A489-6007-4964-A7BA-C2E2E4C5AC8D}">
  <dimension ref="A1:T49"/>
  <sheetViews>
    <sheetView showGridLines="0" tabSelected="1" workbookViewId="0">
      <selection activeCell="P28" sqref="P28"/>
    </sheetView>
  </sheetViews>
  <sheetFormatPr baseColWidth="10" defaultRowHeight="12.75" x14ac:dyDescent="0.2"/>
  <cols>
    <col min="3" max="3" width="12.42578125" bestFit="1" customWidth="1"/>
    <col min="5" max="5" width="13.42578125" bestFit="1" customWidth="1"/>
    <col min="6" max="9" width="13.42578125" customWidth="1"/>
    <col min="14" max="14" width="12.5703125" bestFit="1" customWidth="1"/>
    <col min="15" max="15" width="12.85546875" bestFit="1" customWidth="1"/>
    <col min="16" max="18" width="12.85546875" customWidth="1"/>
  </cols>
  <sheetData>
    <row r="1" spans="1:20" x14ac:dyDescent="0.2">
      <c r="B1" s="13" t="s">
        <v>8</v>
      </c>
      <c r="C1" s="48">
        <v>-4.4573824588676247</v>
      </c>
      <c r="D1" s="49"/>
      <c r="E1" s="49"/>
      <c r="F1" s="48">
        <v>1.1607770919528166</v>
      </c>
      <c r="G1" s="48">
        <v>-0.39702696813758764</v>
      </c>
      <c r="H1" s="14"/>
      <c r="I1" s="14"/>
      <c r="S1" s="45" t="s">
        <v>18</v>
      </c>
      <c r="T1" s="45"/>
    </row>
    <row r="2" spans="1:20" x14ac:dyDescent="0.2">
      <c r="B2" s="17" t="s">
        <v>7</v>
      </c>
      <c r="C2" s="50">
        <v>3.1026972680213625</v>
      </c>
      <c r="D2" s="50">
        <v>0.62402879683026313</v>
      </c>
      <c r="E2" s="50">
        <v>-0.65018764704375098</v>
      </c>
      <c r="F2" s="51"/>
      <c r="G2" s="51"/>
      <c r="H2" s="1"/>
      <c r="I2" s="1"/>
      <c r="S2" s="38" t="s">
        <v>19</v>
      </c>
      <c r="T2" s="38" t="s">
        <v>20</v>
      </c>
    </row>
    <row r="3" spans="1:20" x14ac:dyDescent="0.2">
      <c r="A3" s="56" t="s">
        <v>23</v>
      </c>
      <c r="B3" s="10" t="s">
        <v>0</v>
      </c>
      <c r="C3" s="27" t="s">
        <v>6</v>
      </c>
      <c r="D3" s="11" t="s">
        <v>1</v>
      </c>
      <c r="E3" s="11" t="s">
        <v>4</v>
      </c>
      <c r="F3" s="19" t="s">
        <v>3</v>
      </c>
      <c r="G3" s="28" t="s">
        <v>2</v>
      </c>
      <c r="H3" s="20" t="s">
        <v>12</v>
      </c>
      <c r="I3" s="21" t="s">
        <v>13</v>
      </c>
      <c r="J3" s="34" t="s">
        <v>9</v>
      </c>
      <c r="K3" s="15" t="s">
        <v>10</v>
      </c>
      <c r="L3" s="22" t="s">
        <v>11</v>
      </c>
      <c r="N3" s="65" t="s">
        <v>14</v>
      </c>
      <c r="O3" s="66" t="s">
        <v>15</v>
      </c>
      <c r="P3" s="39"/>
      <c r="Q3" s="76" t="s">
        <v>22</v>
      </c>
      <c r="R3" s="39"/>
      <c r="S3" s="77" t="s">
        <v>16</v>
      </c>
      <c r="T3" s="78" t="s">
        <v>17</v>
      </c>
    </row>
    <row r="4" spans="1:20" x14ac:dyDescent="0.2">
      <c r="A4" s="57">
        <v>1</v>
      </c>
      <c r="B4" s="2">
        <v>0</v>
      </c>
      <c r="C4" s="29">
        <v>1</v>
      </c>
      <c r="D4" s="3">
        <v>0</v>
      </c>
      <c r="E4" s="3">
        <v>4</v>
      </c>
      <c r="F4" s="3">
        <v>1</v>
      </c>
      <c r="G4" s="23">
        <v>15</v>
      </c>
      <c r="H4" s="52">
        <f t="shared" ref="H4:H23" si="0">EXP(SUMPRODUCT(C4:E4,$C$2:$E$2))</f>
        <v>1.6519339291642581</v>
      </c>
      <c r="I4" s="52">
        <f>EXP($C$1*C4+$F$1*F4+$G$1*G4)</f>
        <v>9.5918672310101104E-5</v>
      </c>
      <c r="J4" s="35">
        <f>IF(B4=0,LN(I4+EXP(-H4)),0)</f>
        <v>-1.651433640908613</v>
      </c>
      <c r="K4" s="16">
        <f>IF(B4&gt;0,B4*LN(H4)-H4-LN(FACT(B4)),0)</f>
        <v>0</v>
      </c>
      <c r="L4" s="8">
        <f>LN(1+I4)</f>
        <v>9.5914072408473223E-5</v>
      </c>
      <c r="N4" s="67">
        <f>I4/(1+I4)</f>
        <v>9.5909472800808086E-5</v>
      </c>
      <c r="O4" s="68">
        <f>H4*(1-N4)</f>
        <v>1.6517754930520101</v>
      </c>
      <c r="P4" s="55"/>
      <c r="Q4" s="73">
        <f>IF(B4=0,N4+(1-N4)*EXP(-H4),(1-N4)*((H4^B4)*EXP(-H4))/FACT(B4))</f>
        <v>0.19175638226599387</v>
      </c>
      <c r="R4" s="55"/>
      <c r="S4" s="79">
        <f>B4-O4</f>
        <v>-1.6517754930520101</v>
      </c>
      <c r="T4" s="80">
        <f>S4/SQRT(H4*(1-N4)*(1+H4*N4))</f>
        <v>-1.2851123817086534</v>
      </c>
    </row>
    <row r="5" spans="1:20" x14ac:dyDescent="0.2">
      <c r="A5" s="60">
        <v>2</v>
      </c>
      <c r="B5" s="61">
        <v>0</v>
      </c>
      <c r="C5" s="62">
        <v>1</v>
      </c>
      <c r="D5" s="63">
        <v>0</v>
      </c>
      <c r="E5" s="63">
        <v>4</v>
      </c>
      <c r="F5" s="63">
        <v>5</v>
      </c>
      <c r="G5" s="64">
        <v>7</v>
      </c>
      <c r="H5" s="53">
        <f t="shared" si="0"/>
        <v>1.6519339291642581</v>
      </c>
      <c r="I5" s="53">
        <f t="shared" ref="I5:I23" si="1">EXP($C$1*C5+$F$1*F5+$G$1*G5)</f>
        <v>0.23866705441032474</v>
      </c>
      <c r="J5" s="36">
        <f t="shared" ref="J5:J23" si="2">IF(B5=0,LN(I5+EXP(-H5)),0)</f>
        <v>-0.8431659494500866</v>
      </c>
      <c r="K5" s="18">
        <f t="shared" ref="K5:K23" si="3">IF(B5&gt;0,B5*LN(H5)-H5-LN(FACT(B5)),0)</f>
        <v>0</v>
      </c>
      <c r="L5" s="32">
        <f t="shared" ref="L5:L23" si="4">LN(1+I5)</f>
        <v>0.2140358453165265</v>
      </c>
      <c r="N5" s="69">
        <f t="shared" ref="N5:N23" si="5">I5/(1+I5)</f>
        <v>0.19268055411705748</v>
      </c>
      <c r="O5" s="70">
        <f t="shared" ref="O5:O23" si="6">H5*(1-N5)</f>
        <v>1.3336383843281208</v>
      </c>
      <c r="P5" s="55"/>
      <c r="Q5" s="74">
        <f t="shared" ref="Q5:Q23" si="7">IF(B5=0,N5+(1-N5)*EXP(-H5),(1-N5)*((H5^B5)*EXP(-H5))/FACT(B5))</f>
        <v>0.34742662242395017</v>
      </c>
      <c r="R5" s="55"/>
      <c r="S5" s="81">
        <f t="shared" ref="S5:S23" si="8">B5-O5</f>
        <v>-1.3336383843281208</v>
      </c>
      <c r="T5" s="82">
        <f t="shared" ref="T5:T23" si="9">S5/SQRT(H5*(1-N5)*(1+H5*N5))</f>
        <v>-1.0058023619826555</v>
      </c>
    </row>
    <row r="6" spans="1:20" x14ac:dyDescent="0.2">
      <c r="A6" s="58">
        <v>3</v>
      </c>
      <c r="B6" s="4">
        <v>0</v>
      </c>
      <c r="C6" s="30">
        <v>1</v>
      </c>
      <c r="D6" s="5">
        <v>1</v>
      </c>
      <c r="E6" s="5">
        <v>3</v>
      </c>
      <c r="F6" s="5">
        <v>6</v>
      </c>
      <c r="G6" s="24">
        <v>4</v>
      </c>
      <c r="H6" s="53">
        <f t="shared" si="0"/>
        <v>5.9071478859310691</v>
      </c>
      <c r="I6" s="53">
        <f t="shared" si="1"/>
        <v>2.5072141097572578</v>
      </c>
      <c r="J6" s="36">
        <f t="shared" si="2"/>
        <v>0.92025647517003706</v>
      </c>
      <c r="K6" s="18">
        <f t="shared" si="3"/>
        <v>0</v>
      </c>
      <c r="L6" s="32">
        <f t="shared" si="4"/>
        <v>1.2548220214065717</v>
      </c>
      <c r="N6" s="69">
        <f t="shared" si="5"/>
        <v>0.71487340986170578</v>
      </c>
      <c r="O6" s="70">
        <f t="shared" si="6"/>
        <v>1.6842849341581592</v>
      </c>
      <c r="P6" s="55"/>
      <c r="Q6" s="74">
        <f t="shared" si="7"/>
        <v>0.71564893519616135</v>
      </c>
      <c r="R6" s="55"/>
      <c r="S6" s="81">
        <f t="shared" si="8"/>
        <v>-1.6842849341581592</v>
      </c>
      <c r="T6" s="82">
        <f t="shared" si="9"/>
        <v>-0.56787593766989031</v>
      </c>
    </row>
    <row r="7" spans="1:20" x14ac:dyDescent="0.2">
      <c r="A7" s="58">
        <v>4</v>
      </c>
      <c r="B7" s="4">
        <v>0</v>
      </c>
      <c r="C7" s="30">
        <v>1</v>
      </c>
      <c r="D7" s="5">
        <v>1</v>
      </c>
      <c r="E7" s="5">
        <v>4</v>
      </c>
      <c r="F7" s="5">
        <v>6</v>
      </c>
      <c r="G7" s="24">
        <v>10</v>
      </c>
      <c r="H7" s="53">
        <f t="shared" si="0"/>
        <v>3.0832229945872052</v>
      </c>
      <c r="I7" s="53">
        <f t="shared" si="1"/>
        <v>0.23154302061597631</v>
      </c>
      <c r="J7" s="36">
        <f t="shared" si="2"/>
        <v>-1.2824592068310476</v>
      </c>
      <c r="K7" s="18">
        <f t="shared" si="3"/>
        <v>0</v>
      </c>
      <c r="L7" s="32">
        <f t="shared" si="4"/>
        <v>0.20826787147700471</v>
      </c>
      <c r="N7" s="69">
        <f t="shared" si="5"/>
        <v>0.18801050124921037</v>
      </c>
      <c r="O7" s="70">
        <f t="shared" si="6"/>
        <v>2.5035446939117731</v>
      </c>
      <c r="P7" s="55"/>
      <c r="Q7" s="74">
        <f t="shared" si="7"/>
        <v>0.22520885152675624</v>
      </c>
      <c r="R7" s="55"/>
      <c r="S7" s="81">
        <f t="shared" si="8"/>
        <v>-2.5035446939117731</v>
      </c>
      <c r="T7" s="82">
        <f t="shared" si="9"/>
        <v>-1.2589061299003983</v>
      </c>
    </row>
    <row r="8" spans="1:20" x14ac:dyDescent="0.2">
      <c r="A8" s="58">
        <v>5</v>
      </c>
      <c r="B8" s="4">
        <v>0</v>
      </c>
      <c r="C8" s="30">
        <v>1</v>
      </c>
      <c r="D8" s="5">
        <v>0</v>
      </c>
      <c r="E8" s="5">
        <v>5</v>
      </c>
      <c r="F8" s="5">
        <v>5</v>
      </c>
      <c r="G8" s="24">
        <v>1.5</v>
      </c>
      <c r="H8" s="53">
        <f t="shared" si="0"/>
        <v>0.86222332236993626</v>
      </c>
      <c r="I8" s="53">
        <f t="shared" si="1"/>
        <v>2.1190387132205282</v>
      </c>
      <c r="J8" s="36">
        <f t="shared" si="2"/>
        <v>0.93266042040033659</v>
      </c>
      <c r="K8" s="18">
        <f t="shared" si="3"/>
        <v>0</v>
      </c>
      <c r="L8" s="32">
        <f t="shared" si="4"/>
        <v>1.1375248496103647</v>
      </c>
      <c r="N8" s="69">
        <f t="shared" si="5"/>
        <v>0.67938839753371916</v>
      </c>
      <c r="O8" s="70">
        <f t="shared" si="6"/>
        <v>0.2764388010688259</v>
      </c>
      <c r="P8" s="55"/>
      <c r="Q8" s="74">
        <f t="shared" si="7"/>
        <v>0.8147577662783676</v>
      </c>
      <c r="R8" s="55"/>
      <c r="S8" s="81">
        <f t="shared" si="8"/>
        <v>-0.2764388010688259</v>
      </c>
      <c r="T8" s="82">
        <f t="shared" si="9"/>
        <v>-0.4175201243148674</v>
      </c>
    </row>
    <row r="9" spans="1:20" x14ac:dyDescent="0.2">
      <c r="A9" s="58">
        <v>6</v>
      </c>
      <c r="B9" s="4">
        <v>0</v>
      </c>
      <c r="C9" s="30">
        <v>1</v>
      </c>
      <c r="D9" s="5">
        <v>0</v>
      </c>
      <c r="E9" s="5">
        <v>3</v>
      </c>
      <c r="F9" s="5">
        <v>6</v>
      </c>
      <c r="G9" s="24">
        <v>0.125</v>
      </c>
      <c r="H9" s="53">
        <f t="shared" si="0"/>
        <v>3.1649407242004961</v>
      </c>
      <c r="I9" s="53">
        <f t="shared" si="1"/>
        <v>11.677357633902007</v>
      </c>
      <c r="J9" s="36">
        <f t="shared" si="2"/>
        <v>2.4612604590921303</v>
      </c>
      <c r="K9" s="18">
        <f t="shared" si="3"/>
        <v>0</v>
      </c>
      <c r="L9" s="32">
        <f t="shared" si="4"/>
        <v>2.5398175387996482</v>
      </c>
      <c r="N9" s="69">
        <f t="shared" si="5"/>
        <v>0.92111920883845833</v>
      </c>
      <c r="O9" s="70">
        <f t="shared" si="6"/>
        <v>0.24965302830431779</v>
      </c>
      <c r="P9" s="55"/>
      <c r="Q9" s="74">
        <f t="shared" si="7"/>
        <v>0.92444929113040064</v>
      </c>
      <c r="R9" s="55"/>
      <c r="S9" s="81">
        <f t="shared" si="8"/>
        <v>-0.24965302830431779</v>
      </c>
      <c r="T9" s="82">
        <f t="shared" si="9"/>
        <v>-0.2525146500128112</v>
      </c>
    </row>
    <row r="10" spans="1:20" x14ac:dyDescent="0.2">
      <c r="A10" s="58">
        <v>7</v>
      </c>
      <c r="B10" s="4">
        <v>1</v>
      </c>
      <c r="C10" s="30">
        <v>1</v>
      </c>
      <c r="D10" s="5">
        <v>0</v>
      </c>
      <c r="E10" s="5">
        <v>2</v>
      </c>
      <c r="F10" s="5">
        <v>4</v>
      </c>
      <c r="G10" s="24">
        <v>15</v>
      </c>
      <c r="H10" s="53">
        <f t="shared" si="0"/>
        <v>6.0637109092919115</v>
      </c>
      <c r="I10" s="53">
        <f t="shared" si="1"/>
        <v>3.1207603244346876E-3</v>
      </c>
      <c r="J10" s="36">
        <f t="shared" si="2"/>
        <v>0</v>
      </c>
      <c r="K10" s="18">
        <f t="shared" si="3"/>
        <v>-4.2613889353580507</v>
      </c>
      <c r="L10" s="32">
        <f t="shared" si="4"/>
        <v>3.1159008594588916E-3</v>
      </c>
      <c r="N10" s="69">
        <f t="shared" si="5"/>
        <v>3.1110514784135805E-3</v>
      </c>
      <c r="O10" s="70">
        <f t="shared" si="6"/>
        <v>6.0448463925028859</v>
      </c>
      <c r="P10" s="55"/>
      <c r="Q10" s="74">
        <f t="shared" si="7"/>
        <v>1.4058826831679829E-2</v>
      </c>
      <c r="R10" s="55"/>
      <c r="S10" s="81">
        <f t="shared" si="8"/>
        <v>-5.0448463925028859</v>
      </c>
      <c r="T10" s="82">
        <f t="shared" si="9"/>
        <v>-2.0328114286818595</v>
      </c>
    </row>
    <row r="11" spans="1:20" x14ac:dyDescent="0.2">
      <c r="A11" s="58">
        <v>8</v>
      </c>
      <c r="B11" s="4">
        <v>1</v>
      </c>
      <c r="C11" s="30">
        <v>1</v>
      </c>
      <c r="D11" s="5">
        <v>1</v>
      </c>
      <c r="E11" s="5">
        <v>4</v>
      </c>
      <c r="F11" s="5">
        <v>6</v>
      </c>
      <c r="G11" s="24">
        <v>4</v>
      </c>
      <c r="H11" s="53">
        <f t="shared" si="0"/>
        <v>3.0832229945872052</v>
      </c>
      <c r="I11" s="53">
        <f t="shared" si="1"/>
        <v>2.5072141097572578</v>
      </c>
      <c r="J11" s="36">
        <f t="shared" si="2"/>
        <v>0</v>
      </c>
      <c r="K11" s="18">
        <f t="shared" si="3"/>
        <v>-1.9572475179105835</v>
      </c>
      <c r="L11" s="32">
        <f t="shared" si="4"/>
        <v>1.2548220214065717</v>
      </c>
      <c r="N11" s="69">
        <f t="shared" si="5"/>
        <v>0.71487340986170578</v>
      </c>
      <c r="O11" s="70">
        <f t="shared" si="6"/>
        <v>0.87910885908263015</v>
      </c>
      <c r="P11" s="55"/>
      <c r="Q11" s="74">
        <f t="shared" si="7"/>
        <v>4.0273180038115086E-2</v>
      </c>
      <c r="R11" s="55"/>
      <c r="S11" s="81">
        <f t="shared" si="8"/>
        <v>0.12089114091736985</v>
      </c>
      <c r="T11" s="82">
        <f t="shared" si="9"/>
        <v>7.2030952717418079E-2</v>
      </c>
    </row>
    <row r="12" spans="1:20" x14ac:dyDescent="0.2">
      <c r="A12" s="58">
        <v>9</v>
      </c>
      <c r="B12" s="4">
        <v>2</v>
      </c>
      <c r="C12" s="30">
        <v>1</v>
      </c>
      <c r="D12" s="5">
        <v>1</v>
      </c>
      <c r="E12" s="5">
        <v>4</v>
      </c>
      <c r="F12" s="5">
        <v>4</v>
      </c>
      <c r="G12" s="24">
        <v>15</v>
      </c>
      <c r="H12" s="53">
        <f t="shared" si="0"/>
        <v>3.0832229945872052</v>
      </c>
      <c r="I12" s="53">
        <f t="shared" si="1"/>
        <v>3.1207603244346876E-3</v>
      </c>
      <c r="J12" s="36">
        <f t="shared" si="2"/>
        <v>0</v>
      </c>
      <c r="K12" s="18">
        <f t="shared" si="3"/>
        <v>-1.5244192217939072</v>
      </c>
      <c r="L12" s="32">
        <f t="shared" si="4"/>
        <v>3.1159008594588916E-3</v>
      </c>
      <c r="N12" s="69">
        <f t="shared" si="5"/>
        <v>3.1110514784135805E-3</v>
      </c>
      <c r="O12" s="70">
        <f t="shared" si="6"/>
        <v>3.0736309291316157</v>
      </c>
      <c r="P12" s="55"/>
      <c r="Q12" s="74">
        <f t="shared" si="7"/>
        <v>0.21707005951215816</v>
      </c>
      <c r="R12" s="55"/>
      <c r="S12" s="81">
        <f t="shared" si="8"/>
        <v>-1.0736309291316157</v>
      </c>
      <c r="T12" s="82">
        <f t="shared" si="9"/>
        <v>-0.60947541383747472</v>
      </c>
    </row>
    <row r="13" spans="1:20" x14ac:dyDescent="0.2">
      <c r="A13" s="58">
        <v>10</v>
      </c>
      <c r="B13" s="4">
        <v>3</v>
      </c>
      <c r="C13" s="30">
        <v>1</v>
      </c>
      <c r="D13" s="5">
        <v>0</v>
      </c>
      <c r="E13" s="5">
        <v>4</v>
      </c>
      <c r="F13" s="5">
        <v>1</v>
      </c>
      <c r="G13" s="24">
        <v>10</v>
      </c>
      <c r="H13" s="53">
        <f t="shared" si="0"/>
        <v>1.6519339291642581</v>
      </c>
      <c r="I13" s="53">
        <f t="shared" si="1"/>
        <v>6.9829071254718549E-4</v>
      </c>
      <c r="J13" s="36">
        <f t="shared" si="2"/>
        <v>0</v>
      </c>
      <c r="K13" s="18">
        <f t="shared" si="3"/>
        <v>-1.9378533588532374</v>
      </c>
      <c r="L13" s="32">
        <f t="shared" si="4"/>
        <v>6.9804702102603717E-4</v>
      </c>
      <c r="N13" s="69">
        <f t="shared" si="5"/>
        <v>6.9780344288383625E-4</v>
      </c>
      <c r="O13" s="70">
        <f t="shared" si="6"/>
        <v>1.6507812039810705</v>
      </c>
      <c r="P13" s="55"/>
      <c r="Q13" s="74">
        <f t="shared" si="7"/>
        <v>0.14391226932400303</v>
      </c>
      <c r="R13" s="55"/>
      <c r="S13" s="81">
        <f t="shared" si="8"/>
        <v>1.3492187960189295</v>
      </c>
      <c r="T13" s="82">
        <f t="shared" si="9"/>
        <v>1.049512119692632</v>
      </c>
    </row>
    <row r="14" spans="1:20" x14ac:dyDescent="0.2">
      <c r="A14" s="58">
        <v>11</v>
      </c>
      <c r="B14" s="4">
        <v>3</v>
      </c>
      <c r="C14" s="30">
        <v>1</v>
      </c>
      <c r="D14" s="5">
        <v>0</v>
      </c>
      <c r="E14" s="5">
        <v>4</v>
      </c>
      <c r="F14" s="5">
        <v>5</v>
      </c>
      <c r="G14" s="24">
        <v>15</v>
      </c>
      <c r="H14" s="53">
        <f t="shared" si="0"/>
        <v>1.6519339291642581</v>
      </c>
      <c r="I14" s="53">
        <f t="shared" si="1"/>
        <v>9.9627561760143798E-3</v>
      </c>
      <c r="J14" s="36">
        <f t="shared" si="2"/>
        <v>0</v>
      </c>
      <c r="K14" s="18">
        <f t="shared" si="3"/>
        <v>-1.9378533588532374</v>
      </c>
      <c r="L14" s="32">
        <f t="shared" si="4"/>
        <v>9.9134551000126629E-3</v>
      </c>
      <c r="N14" s="69">
        <f t="shared" si="5"/>
        <v>9.8644787791343971E-3</v>
      </c>
      <c r="O14" s="70">
        <f t="shared" si="6"/>
        <v>1.6356384619754851</v>
      </c>
      <c r="P14" s="55"/>
      <c r="Q14" s="74">
        <f t="shared" si="7"/>
        <v>0.14259215109115894</v>
      </c>
      <c r="R14" s="55"/>
      <c r="S14" s="81">
        <f t="shared" si="8"/>
        <v>1.3643615380245149</v>
      </c>
      <c r="T14" s="82">
        <f t="shared" si="9"/>
        <v>1.0582196373280277</v>
      </c>
    </row>
    <row r="15" spans="1:20" x14ac:dyDescent="0.2">
      <c r="A15" s="58">
        <v>12</v>
      </c>
      <c r="B15" s="4">
        <v>7</v>
      </c>
      <c r="C15" s="30">
        <v>1</v>
      </c>
      <c r="D15" s="5">
        <v>0</v>
      </c>
      <c r="E15" s="5">
        <v>3</v>
      </c>
      <c r="F15" s="5">
        <v>5</v>
      </c>
      <c r="G15" s="24">
        <v>10</v>
      </c>
      <c r="H15" s="53">
        <f t="shared" si="0"/>
        <v>3.1649407242004961</v>
      </c>
      <c r="I15" s="53">
        <f t="shared" si="1"/>
        <v>7.252915351654976E-2</v>
      </c>
      <c r="J15" s="36">
        <f t="shared" si="2"/>
        <v>0</v>
      </c>
      <c r="K15" s="18">
        <f t="shared" si="3"/>
        <v>-3.6251617970351457</v>
      </c>
      <c r="L15" s="32">
        <f t="shared" si="4"/>
        <v>7.0019554216604052E-2</v>
      </c>
      <c r="N15" s="69">
        <f t="shared" si="5"/>
        <v>6.7624412146509161E-2</v>
      </c>
      <c r="O15" s="70">
        <f t="shared" si="6"/>
        <v>2.9509134682478906</v>
      </c>
      <c r="P15" s="55"/>
      <c r="Q15" s="74">
        <f t="shared" si="7"/>
        <v>2.4842947954235733E-2</v>
      </c>
      <c r="R15" s="55"/>
      <c r="S15" s="81">
        <f t="shared" si="8"/>
        <v>4.0490865317521099</v>
      </c>
      <c r="T15" s="82">
        <f t="shared" si="9"/>
        <v>2.1392650805615654</v>
      </c>
    </row>
    <row r="16" spans="1:20" x14ac:dyDescent="0.2">
      <c r="A16" s="58">
        <v>13</v>
      </c>
      <c r="B16" s="4">
        <v>7</v>
      </c>
      <c r="C16" s="30">
        <v>1</v>
      </c>
      <c r="D16" s="5">
        <v>1</v>
      </c>
      <c r="E16" s="5">
        <v>3</v>
      </c>
      <c r="F16" s="5">
        <v>5</v>
      </c>
      <c r="G16" s="24">
        <v>10</v>
      </c>
      <c r="H16" s="53">
        <f t="shared" si="0"/>
        <v>5.9071478859310691</v>
      </c>
      <c r="I16" s="53">
        <f t="shared" si="1"/>
        <v>7.252915351654976E-2</v>
      </c>
      <c r="J16" s="36">
        <f t="shared" si="2"/>
        <v>0</v>
      </c>
      <c r="K16" s="18">
        <f t="shared" si="3"/>
        <v>-1.9991673809538764</v>
      </c>
      <c r="L16" s="32">
        <f t="shared" si="4"/>
        <v>7.0019554216604052E-2</v>
      </c>
      <c r="N16" s="69">
        <f t="shared" si="5"/>
        <v>6.7624412146509161E-2</v>
      </c>
      <c r="O16" s="70">
        <f t="shared" si="6"/>
        <v>5.5076804826824866</v>
      </c>
      <c r="P16" s="55"/>
      <c r="Q16" s="74">
        <f t="shared" si="7"/>
        <v>0.12628842064653101</v>
      </c>
      <c r="R16" s="55"/>
      <c r="S16" s="81">
        <f t="shared" si="8"/>
        <v>1.4923195173175134</v>
      </c>
      <c r="T16" s="82">
        <f t="shared" si="9"/>
        <v>0.53752176800050855</v>
      </c>
    </row>
    <row r="17" spans="1:20" x14ac:dyDescent="0.2">
      <c r="A17" s="58">
        <v>14</v>
      </c>
      <c r="B17" s="4">
        <v>7</v>
      </c>
      <c r="C17" s="30">
        <v>1</v>
      </c>
      <c r="D17" s="5">
        <v>0</v>
      </c>
      <c r="E17" s="5">
        <v>2</v>
      </c>
      <c r="F17" s="5">
        <v>3</v>
      </c>
      <c r="G17" s="24">
        <v>15</v>
      </c>
      <c r="H17" s="53">
        <f t="shared" si="0"/>
        <v>6.0637109092919115</v>
      </c>
      <c r="I17" s="53">
        <f t="shared" si="1"/>
        <v>9.7755528997216321E-4</v>
      </c>
      <c r="J17" s="36">
        <f t="shared" si="2"/>
        <v>0</v>
      </c>
      <c r="K17" s="18">
        <f t="shared" si="3"/>
        <v>-1.9726184528203028</v>
      </c>
      <c r="L17" s="32">
        <f t="shared" si="4"/>
        <v>9.7707779396025347E-4</v>
      </c>
      <c r="N17" s="69">
        <f t="shared" si="5"/>
        <v>9.7660060888076178E-4</v>
      </c>
      <c r="O17" s="70">
        <f t="shared" si="6"/>
        <v>6.0577890855258207</v>
      </c>
      <c r="P17" s="55"/>
      <c r="Q17" s="74">
        <f t="shared" si="7"/>
        <v>0.13895633517773856</v>
      </c>
      <c r="R17" s="55"/>
      <c r="S17" s="81">
        <f t="shared" si="8"/>
        <v>0.94221091447417926</v>
      </c>
      <c r="T17" s="82">
        <f t="shared" si="9"/>
        <v>0.38168838239945407</v>
      </c>
    </row>
    <row r="18" spans="1:20" x14ac:dyDescent="0.2">
      <c r="A18" s="58">
        <v>15</v>
      </c>
      <c r="B18" s="4">
        <v>7</v>
      </c>
      <c r="C18" s="30">
        <v>1</v>
      </c>
      <c r="D18" s="5">
        <v>1</v>
      </c>
      <c r="E18" s="5">
        <v>4</v>
      </c>
      <c r="F18" s="5">
        <v>6</v>
      </c>
      <c r="G18" s="24">
        <v>10</v>
      </c>
      <c r="H18" s="53">
        <f t="shared" si="0"/>
        <v>3.0832229945872052</v>
      </c>
      <c r="I18" s="53">
        <f t="shared" si="1"/>
        <v>0.23154302061597631</v>
      </c>
      <c r="J18" s="36">
        <f t="shared" si="2"/>
        <v>0</v>
      </c>
      <c r="K18" s="18">
        <f t="shared" si="3"/>
        <v>-3.7265560189162681</v>
      </c>
      <c r="L18" s="32">
        <f t="shared" si="4"/>
        <v>0.20826787147700471</v>
      </c>
      <c r="N18" s="69">
        <f t="shared" si="5"/>
        <v>0.18801050124921037</v>
      </c>
      <c r="O18" s="70">
        <f t="shared" si="6"/>
        <v>2.5035446939117731</v>
      </c>
      <c r="P18" s="55"/>
      <c r="Q18" s="74">
        <f t="shared" si="7"/>
        <v>1.9549141816015272E-2</v>
      </c>
      <c r="R18" s="55"/>
      <c r="S18" s="81">
        <f t="shared" si="8"/>
        <v>4.4964553060882269</v>
      </c>
      <c r="T18" s="82">
        <f t="shared" si="9"/>
        <v>2.261040180917627</v>
      </c>
    </row>
    <row r="19" spans="1:20" x14ac:dyDescent="0.2">
      <c r="A19" s="58">
        <v>16</v>
      </c>
      <c r="B19" s="4">
        <v>12</v>
      </c>
      <c r="C19" s="30">
        <v>1</v>
      </c>
      <c r="D19" s="5">
        <v>1</v>
      </c>
      <c r="E19" s="5">
        <v>2</v>
      </c>
      <c r="F19" s="5">
        <v>5</v>
      </c>
      <c r="G19" s="24">
        <v>15</v>
      </c>
      <c r="H19" s="53">
        <f t="shared" si="0"/>
        <v>11.317506455912937</v>
      </c>
      <c r="I19" s="53">
        <f t="shared" si="1"/>
        <v>9.9627561760143798E-3</v>
      </c>
      <c r="J19" s="36">
        <f t="shared" si="2"/>
        <v>0</v>
      </c>
      <c r="K19" s="18">
        <f t="shared" si="3"/>
        <v>-2.1885117024053358</v>
      </c>
      <c r="L19" s="32">
        <f t="shared" si="4"/>
        <v>9.9134551000126629E-3</v>
      </c>
      <c r="N19" s="69">
        <f t="shared" si="5"/>
        <v>9.8644787791343971E-3</v>
      </c>
      <c r="O19" s="70">
        <f t="shared" si="6"/>
        <v>11.205865153645867</v>
      </c>
      <c r="P19" s="55"/>
      <c r="Q19" s="74">
        <f t="shared" si="7"/>
        <v>0.11097779335987872</v>
      </c>
      <c r="R19" s="55"/>
      <c r="S19" s="81">
        <f t="shared" si="8"/>
        <v>0.79413484635413312</v>
      </c>
      <c r="T19" s="82">
        <f t="shared" si="9"/>
        <v>0.22500347212042218</v>
      </c>
    </row>
    <row r="20" spans="1:20" x14ac:dyDescent="0.2">
      <c r="A20" s="58">
        <v>17</v>
      </c>
      <c r="B20" s="4">
        <v>12</v>
      </c>
      <c r="C20" s="30">
        <v>1</v>
      </c>
      <c r="D20" s="5">
        <v>1</v>
      </c>
      <c r="E20" s="5">
        <v>2</v>
      </c>
      <c r="F20" s="5">
        <v>6</v>
      </c>
      <c r="G20" s="24">
        <v>10</v>
      </c>
      <c r="H20" s="53">
        <f t="shared" si="0"/>
        <v>11.317506455912937</v>
      </c>
      <c r="I20" s="53">
        <f t="shared" si="1"/>
        <v>0.23154302061597631</v>
      </c>
      <c r="J20" s="36">
        <f t="shared" si="2"/>
        <v>0</v>
      </c>
      <c r="K20" s="18">
        <f t="shared" si="3"/>
        <v>-2.1885117024053358</v>
      </c>
      <c r="L20" s="32">
        <f t="shared" si="4"/>
        <v>0.20826787147700471</v>
      </c>
      <c r="N20" s="69">
        <f t="shared" si="5"/>
        <v>0.18801050124921037</v>
      </c>
      <c r="O20" s="70">
        <f t="shared" si="6"/>
        <v>9.1896963942455709</v>
      </c>
      <c r="P20" s="55"/>
      <c r="Q20" s="74">
        <f t="shared" si="7"/>
        <v>9.1010574685417761E-2</v>
      </c>
      <c r="R20" s="55"/>
      <c r="S20" s="81">
        <f t="shared" si="8"/>
        <v>2.8103036057544291</v>
      </c>
      <c r="T20" s="82">
        <f t="shared" si="9"/>
        <v>0.52418244550584014</v>
      </c>
    </row>
    <row r="21" spans="1:20" x14ac:dyDescent="0.2">
      <c r="A21" s="58">
        <v>18</v>
      </c>
      <c r="B21" s="4">
        <v>1</v>
      </c>
      <c r="C21" s="30">
        <v>1</v>
      </c>
      <c r="D21" s="5">
        <v>1</v>
      </c>
      <c r="E21" s="5">
        <v>4</v>
      </c>
      <c r="F21" s="5">
        <v>2</v>
      </c>
      <c r="G21" s="24">
        <v>1.5</v>
      </c>
      <c r="H21" s="53">
        <f t="shared" si="0"/>
        <v>3.0832229945872052</v>
      </c>
      <c r="I21" s="53">
        <f t="shared" si="1"/>
        <v>6.513008331796101E-2</v>
      </c>
      <c r="J21" s="36">
        <f t="shared" si="2"/>
        <v>0</v>
      </c>
      <c r="K21" s="18">
        <f t="shared" si="3"/>
        <v>-1.9572475179105835</v>
      </c>
      <c r="L21" s="32">
        <f t="shared" si="4"/>
        <v>6.3096935662949119E-2</v>
      </c>
      <c r="N21" s="69">
        <f t="shared" si="5"/>
        <v>6.114753900770116E-2</v>
      </c>
      <c r="O21" s="70">
        <f t="shared" si="6"/>
        <v>2.8946914962562427</v>
      </c>
      <c r="P21" s="55"/>
      <c r="Q21" s="74">
        <f t="shared" si="7"/>
        <v>0.13260977929989309</v>
      </c>
      <c r="R21" s="55"/>
      <c r="S21" s="81">
        <f t="shared" si="8"/>
        <v>-1.8946914962562427</v>
      </c>
      <c r="T21" s="82">
        <f t="shared" si="9"/>
        <v>-1.0214850511309315</v>
      </c>
    </row>
    <row r="22" spans="1:20" x14ac:dyDescent="0.2">
      <c r="A22" s="58">
        <v>19</v>
      </c>
      <c r="B22" s="4">
        <v>1</v>
      </c>
      <c r="C22" s="30">
        <v>1</v>
      </c>
      <c r="D22" s="5">
        <v>1</v>
      </c>
      <c r="E22" s="5">
        <v>5</v>
      </c>
      <c r="F22" s="5">
        <v>6</v>
      </c>
      <c r="G22" s="24">
        <v>10</v>
      </c>
      <c r="H22" s="53">
        <f t="shared" si="0"/>
        <v>1.6092815378792469</v>
      </c>
      <c r="I22" s="53">
        <f t="shared" si="1"/>
        <v>0.23154302061597631</v>
      </c>
      <c r="J22" s="36">
        <f t="shared" si="2"/>
        <v>0</v>
      </c>
      <c r="K22" s="18">
        <f t="shared" si="3"/>
        <v>-1.1334937082463761</v>
      </c>
      <c r="L22" s="32">
        <f t="shared" si="4"/>
        <v>0.20826787147700471</v>
      </c>
      <c r="N22" s="69">
        <f t="shared" si="5"/>
        <v>0.18801050124921037</v>
      </c>
      <c r="O22" s="70">
        <f t="shared" si="6"/>
        <v>1.3067197092914695</v>
      </c>
      <c r="P22" s="55"/>
      <c r="Q22" s="74">
        <f t="shared" si="7"/>
        <v>0.2613848125963541</v>
      </c>
      <c r="R22" s="55"/>
      <c r="S22" s="81">
        <f t="shared" si="8"/>
        <v>-0.30671970929146952</v>
      </c>
      <c r="T22" s="82">
        <f t="shared" si="9"/>
        <v>-0.23509927484296042</v>
      </c>
    </row>
    <row r="23" spans="1:20" x14ac:dyDescent="0.2">
      <c r="A23" s="59">
        <v>20</v>
      </c>
      <c r="B23" s="6">
        <v>1</v>
      </c>
      <c r="C23" s="31">
        <v>1</v>
      </c>
      <c r="D23" s="7">
        <v>0</v>
      </c>
      <c r="E23" s="7">
        <v>5</v>
      </c>
      <c r="F23" s="7">
        <v>1</v>
      </c>
      <c r="G23" s="26">
        <v>1.5</v>
      </c>
      <c r="H23" s="54">
        <f t="shared" si="0"/>
        <v>0.86222332236993626</v>
      </c>
      <c r="I23" s="54">
        <f t="shared" si="1"/>
        <v>2.0401521060523523E-2</v>
      </c>
      <c r="J23" s="37">
        <f t="shared" si="2"/>
        <v>0</v>
      </c>
      <c r="K23" s="25">
        <f t="shared" si="3"/>
        <v>-1.0104642895673286</v>
      </c>
      <c r="L23" s="33">
        <f t="shared" si="4"/>
        <v>2.0196197935646507E-2</v>
      </c>
      <c r="N23" s="71">
        <f t="shared" si="5"/>
        <v>1.9993620785002181E-2</v>
      </c>
      <c r="O23" s="72">
        <f t="shared" si="6"/>
        <v>0.84498435623048707</v>
      </c>
      <c r="P23" s="55"/>
      <c r="Q23" s="75">
        <f t="shared" si="7"/>
        <v>0.35677123978710101</v>
      </c>
      <c r="R23" s="55"/>
      <c r="S23" s="83">
        <f t="shared" si="8"/>
        <v>0.15501564376951293</v>
      </c>
      <c r="T23" s="84">
        <f t="shared" si="9"/>
        <v>0.16720131933763072</v>
      </c>
    </row>
    <row r="25" spans="1:20" x14ac:dyDescent="0.2">
      <c r="F25" s="40"/>
      <c r="G25" s="40"/>
      <c r="H25" s="40"/>
      <c r="I25" s="9" t="s">
        <v>5</v>
      </c>
      <c r="J25" s="12">
        <f>SUM(J4:J23)</f>
        <v>0.53711855747275639</v>
      </c>
      <c r="K25" s="12">
        <f t="shared" ref="K25:L25" si="10">SUM(K4:K23)</f>
        <v>-31.420494963029569</v>
      </c>
      <c r="L25" s="41">
        <f t="shared" si="10"/>
        <v>7.4852557552858441</v>
      </c>
    </row>
    <row r="26" spans="1:20" x14ac:dyDescent="0.2">
      <c r="F26" s="5"/>
      <c r="G26" s="5"/>
      <c r="H26" s="5"/>
    </row>
    <row r="27" spans="1:20" x14ac:dyDescent="0.2">
      <c r="F27" s="42"/>
      <c r="G27" s="42"/>
      <c r="H27" s="42"/>
      <c r="I27" s="43" t="s">
        <v>21</v>
      </c>
      <c r="J27" s="44">
        <f>J25+K25-L25</f>
        <v>-38.368632160842658</v>
      </c>
    </row>
    <row r="28" spans="1:20" x14ac:dyDescent="0.2">
      <c r="B28" s="46"/>
      <c r="C28" s="47"/>
      <c r="D28" s="47"/>
      <c r="E28" s="47"/>
    </row>
    <row r="29" spans="1:20" x14ac:dyDescent="0.2">
      <c r="B29" s="47"/>
      <c r="C29" s="47"/>
      <c r="D29" s="47"/>
      <c r="E29" s="47"/>
    </row>
    <row r="30" spans="1:20" x14ac:dyDescent="0.2">
      <c r="B30" s="47"/>
      <c r="C30" s="47"/>
      <c r="D30" s="47"/>
      <c r="E30" s="47"/>
    </row>
    <row r="31" spans="1:20" x14ac:dyDescent="0.2">
      <c r="B31" s="47"/>
      <c r="C31" s="47"/>
      <c r="D31" s="47"/>
      <c r="E31" s="47"/>
    </row>
    <row r="32" spans="1:20" x14ac:dyDescent="0.2">
      <c r="B32" s="47"/>
      <c r="C32" s="47"/>
      <c r="D32" s="47"/>
      <c r="E32" s="47"/>
    </row>
    <row r="33" spans="2:5" x14ac:dyDescent="0.2">
      <c r="B33" s="47"/>
      <c r="C33" s="47"/>
      <c r="D33" s="47"/>
      <c r="E33" s="47"/>
    </row>
    <row r="34" spans="2:5" x14ac:dyDescent="0.2">
      <c r="B34" s="47"/>
      <c r="C34" s="47"/>
      <c r="D34" s="47"/>
      <c r="E34" s="47"/>
    </row>
    <row r="35" spans="2:5" x14ac:dyDescent="0.2">
      <c r="B35" s="47"/>
      <c r="C35" s="47"/>
      <c r="D35" s="47"/>
      <c r="E35" s="47"/>
    </row>
    <row r="36" spans="2:5" x14ac:dyDescent="0.2">
      <c r="B36" s="47"/>
      <c r="C36" s="47"/>
      <c r="D36" s="47"/>
      <c r="E36" s="47"/>
    </row>
    <row r="37" spans="2:5" x14ac:dyDescent="0.2">
      <c r="B37" s="47"/>
      <c r="C37" s="47"/>
      <c r="D37" s="47"/>
      <c r="E37" s="47"/>
    </row>
    <row r="38" spans="2:5" x14ac:dyDescent="0.2">
      <c r="B38" s="47"/>
      <c r="C38" s="47"/>
      <c r="D38" s="47"/>
      <c r="E38" s="47"/>
    </row>
    <row r="39" spans="2:5" x14ac:dyDescent="0.2">
      <c r="B39" s="47"/>
      <c r="C39" s="47"/>
      <c r="D39" s="47"/>
      <c r="E39" s="47"/>
    </row>
    <row r="40" spans="2:5" x14ac:dyDescent="0.2">
      <c r="B40" s="47"/>
      <c r="C40" s="47"/>
      <c r="D40" s="47"/>
      <c r="E40" s="47"/>
    </row>
    <row r="41" spans="2:5" x14ac:dyDescent="0.2">
      <c r="B41" s="47"/>
      <c r="C41" s="47"/>
      <c r="D41" s="47"/>
      <c r="E41" s="47"/>
    </row>
    <row r="42" spans="2:5" x14ac:dyDescent="0.2">
      <c r="B42" s="47"/>
      <c r="C42" s="47"/>
      <c r="D42" s="47"/>
      <c r="E42" s="47"/>
    </row>
    <row r="43" spans="2:5" x14ac:dyDescent="0.2">
      <c r="B43" s="47"/>
      <c r="C43" s="47"/>
      <c r="D43" s="47"/>
      <c r="E43" s="47"/>
    </row>
    <row r="44" spans="2:5" x14ac:dyDescent="0.2">
      <c r="B44" s="47"/>
      <c r="C44" s="47"/>
      <c r="D44" s="47"/>
      <c r="E44" s="47"/>
    </row>
    <row r="45" spans="2:5" x14ac:dyDescent="0.2">
      <c r="B45" s="47"/>
      <c r="C45" s="47"/>
      <c r="D45" s="47"/>
      <c r="E45" s="47"/>
    </row>
    <row r="46" spans="2:5" x14ac:dyDescent="0.2">
      <c r="B46" s="47"/>
      <c r="C46" s="47"/>
      <c r="D46" s="47"/>
      <c r="E46" s="47"/>
    </row>
    <row r="47" spans="2:5" x14ac:dyDescent="0.2">
      <c r="B47" s="47"/>
      <c r="C47" s="47"/>
      <c r="D47" s="47"/>
      <c r="E47" s="47"/>
    </row>
    <row r="48" spans="2:5" x14ac:dyDescent="0.2">
      <c r="B48" s="47"/>
      <c r="C48" s="47"/>
      <c r="D48" s="47"/>
      <c r="E48" s="47"/>
    </row>
    <row r="49" spans="2:5" x14ac:dyDescent="0.2">
      <c r="B49" s="47"/>
      <c r="C49" s="47"/>
      <c r="D49" s="47"/>
      <c r="E49" s="47"/>
    </row>
  </sheetData>
  <mergeCells count="1">
    <mergeCell ref="S1:T1"/>
  </mergeCells>
  <conditionalFormatting sqref="N4:N23">
    <cfRule type="cellIs" dxfId="0" priority="1" operator="greaterThan">
      <formula>0.5</formula>
    </cfRule>
  </conditionalFormatting>
  <pageMargins left="0.7" right="0.7" top="0.75" bottom="0.75" header="0.3" footer="0.3"/>
  <ignoredErrors>
    <ignoredError sqref="H4 H5:H2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calculs.zip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Foo-Fouhn</dc:creator>
  <cp:lastModifiedBy>Zatovo</cp:lastModifiedBy>
  <dcterms:created xsi:type="dcterms:W3CDTF">2005-12-30T08:18:29Z</dcterms:created>
  <dcterms:modified xsi:type="dcterms:W3CDTF">2019-06-06T14:04:18Z</dcterms:modified>
</cp:coreProperties>
</file>